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avghaihome\Dropbox (Calcbench)\Analysis\Capex\"/>
    </mc:Choice>
  </mc:AlternateContent>
  <xr:revisionPtr revIDLastSave="0" documentId="13_ncr:1_{345EF2C8-923E-4AB6-B3EF-60C6537BC124}" xr6:coauthVersionLast="46" xr6:coauthVersionMax="47" xr10:uidLastSave="{00000000-0000-0000-0000-000000000000}"/>
  <bookViews>
    <workbookView xWindow="-120" yWindow="-120" windowWidth="26985" windowHeight="14010" xr2:uid="{B5238136-061B-4AA4-BEF6-77AEA45E4299}"/>
  </bookViews>
  <sheets>
    <sheet name="Deep Dive into Rare PP&amp;E Metric" sheetId="1" r:id="rId1"/>
    <sheet name="ListOfFirms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E6" i="1" s="1"/>
  <c r="F25" i="2"/>
  <c r="C4" i="1"/>
  <c r="E14" i="1" s="1"/>
  <c r="F27" i="2"/>
  <c r="F26" i="2"/>
  <c r="F5" i="2"/>
  <c r="F12" i="2"/>
  <c r="F19" i="2"/>
  <c r="F13" i="2"/>
  <c r="F23" i="2"/>
  <c r="F6" i="2"/>
  <c r="F14" i="2"/>
  <c r="F20" i="2"/>
  <c r="F7" i="2"/>
  <c r="F15" i="2"/>
  <c r="F4" i="2"/>
  <c r="F8" i="2"/>
  <c r="F16" i="2"/>
  <c r="F22" i="2"/>
  <c r="F9" i="2"/>
  <c r="F18" i="2"/>
  <c r="C36" i="1"/>
  <c r="F10" i="2"/>
  <c r="F17" i="2"/>
  <c r="F24" i="2"/>
  <c r="F11" i="2"/>
  <c r="F21" i="2"/>
  <c r="C9" i="1"/>
  <c r="B10" i="1"/>
  <c r="B8" i="1"/>
  <c r="B6" i="1"/>
  <c r="C6" i="1"/>
  <c r="C10" i="1"/>
  <c r="C5" i="1"/>
  <c r="C28" i="1" l="1"/>
  <c r="C52" i="1"/>
  <c r="C76" i="1"/>
  <c r="C100" i="1"/>
  <c r="C124" i="1"/>
  <c r="E3" i="1"/>
  <c r="B28" i="1"/>
  <c r="B52" i="1"/>
  <c r="B76" i="1"/>
  <c r="B100" i="1"/>
  <c r="B124" i="1"/>
  <c r="C37" i="1"/>
  <c r="C39" i="1" s="1"/>
  <c r="C60" i="1"/>
  <c r="C108" i="1"/>
  <c r="C12" i="1"/>
  <c r="C84" i="1"/>
  <c r="C132" i="1"/>
  <c r="C34" i="1"/>
  <c r="B78" i="1"/>
  <c r="B102" i="1"/>
  <c r="B81" i="1"/>
  <c r="B57" i="1"/>
  <c r="C48" i="1"/>
  <c r="B143" i="1"/>
  <c r="B119" i="1"/>
  <c r="C53" i="1"/>
  <c r="B16" i="1"/>
  <c r="C144" i="1"/>
  <c r="C118" i="1"/>
  <c r="C77" i="1"/>
  <c r="B53" i="1"/>
  <c r="B80" i="1"/>
  <c r="C58" i="1"/>
  <c r="B23" i="1"/>
  <c r="C56" i="1"/>
  <c r="C128" i="1"/>
  <c r="B136" i="1"/>
  <c r="C71" i="1"/>
  <c r="C14" i="1"/>
  <c r="C29" i="1"/>
  <c r="C101" i="1"/>
  <c r="C126" i="1"/>
  <c r="B34" i="1"/>
  <c r="B37" i="1"/>
  <c r="C86" i="1"/>
  <c r="B14" i="1"/>
  <c r="C142" i="1"/>
  <c r="C94" i="1"/>
  <c r="B128" i="1"/>
  <c r="B56" i="1"/>
  <c r="C110" i="1"/>
  <c r="B64" i="1"/>
  <c r="B29" i="1"/>
  <c r="B101" i="1"/>
  <c r="C78" i="1"/>
  <c r="C102" i="1"/>
  <c r="B126" i="1"/>
  <c r="B129" i="1"/>
  <c r="B105" i="1"/>
  <c r="B47" i="1"/>
  <c r="C119" i="1"/>
  <c r="B88" i="1"/>
  <c r="B70" i="1"/>
  <c r="C46" i="1"/>
  <c r="B134" i="1"/>
  <c r="C112" i="1"/>
  <c r="B77" i="1"/>
  <c r="C23" i="1"/>
  <c r="B86" i="1"/>
  <c r="B71" i="1"/>
  <c r="B32" i="1"/>
  <c r="C32" i="1"/>
  <c r="B40" i="1"/>
  <c r="B109" i="1"/>
  <c r="B85" i="1"/>
  <c r="B62" i="1"/>
  <c r="B13" i="1"/>
  <c r="B38" i="1"/>
  <c r="B125" i="1"/>
  <c r="B110" i="1"/>
  <c r="C30" i="1"/>
  <c r="C54" i="1"/>
  <c r="B30" i="1"/>
  <c r="B82" i="1"/>
  <c r="B58" i="1"/>
  <c r="C47" i="1"/>
  <c r="C134" i="1"/>
  <c r="B112" i="1"/>
  <c r="C64" i="1"/>
  <c r="C22" i="1"/>
  <c r="B46" i="1"/>
  <c r="B133" i="1"/>
  <c r="B118" i="1"/>
  <c r="C72" i="1"/>
  <c r="B22" i="1"/>
  <c r="C70" i="1"/>
  <c r="C24" i="1"/>
  <c r="B104" i="1"/>
  <c r="C80" i="1"/>
  <c r="C143" i="1"/>
  <c r="C95" i="1"/>
  <c r="B94" i="1"/>
  <c r="C8" i="1"/>
  <c r="C38" i="1"/>
  <c r="C136" i="1"/>
  <c r="C120" i="1"/>
  <c r="C82" i="1"/>
  <c r="B9" i="1"/>
  <c r="C88" i="1"/>
  <c r="C130" i="1"/>
  <c r="C96" i="1"/>
  <c r="B54" i="1"/>
  <c r="B130" i="1"/>
  <c r="B106" i="1"/>
  <c r="B142" i="1"/>
  <c r="B61" i="1"/>
  <c r="C106" i="1"/>
  <c r="C16" i="1"/>
  <c r="C62" i="1"/>
  <c r="C104" i="1"/>
  <c r="C40" i="1"/>
  <c r="B95" i="1"/>
  <c r="B5" i="1"/>
  <c r="C125" i="1"/>
  <c r="B7" i="1" l="1"/>
  <c r="B21" i="1" s="1"/>
  <c r="L10" i="1" s="1"/>
  <c r="B55" i="1"/>
  <c r="B39" i="1"/>
  <c r="B31" i="1"/>
  <c r="B42" i="1" s="1"/>
  <c r="C31" i="1"/>
  <c r="C42" i="1" s="1"/>
  <c r="K15" i="1" s="1"/>
  <c r="L19" i="1"/>
  <c r="L11" i="1"/>
  <c r="K11" i="1"/>
  <c r="K19" i="1"/>
  <c r="J11" i="1"/>
  <c r="J19" i="1"/>
  <c r="I11" i="1"/>
  <c r="I19" i="1"/>
  <c r="H11" i="1"/>
  <c r="H19" i="1"/>
  <c r="C127" i="1"/>
  <c r="C138" i="1" s="1"/>
  <c r="B135" i="1"/>
  <c r="C133" i="1"/>
  <c r="C135" i="1" s="1"/>
  <c r="B127" i="1"/>
  <c r="B111" i="1"/>
  <c r="C103" i="1"/>
  <c r="C114" i="1" s="1"/>
  <c r="H15" i="1" s="1"/>
  <c r="C109" i="1"/>
  <c r="C111" i="1" s="1"/>
  <c r="B103" i="1"/>
  <c r="B87" i="1"/>
  <c r="C79" i="1"/>
  <c r="C90" i="1" s="1"/>
  <c r="I15" i="1" s="1"/>
  <c r="C85" i="1"/>
  <c r="C87" i="1" s="1"/>
  <c r="B79" i="1"/>
  <c r="B90" i="1" s="1"/>
  <c r="I7" i="1" s="1"/>
  <c r="B63" i="1"/>
  <c r="C61" i="1"/>
  <c r="C63" i="1" s="1"/>
  <c r="C55" i="1"/>
  <c r="C66" i="1" s="1"/>
  <c r="J15" i="1" s="1"/>
  <c r="C13" i="1"/>
  <c r="C15" i="1" s="1"/>
  <c r="B15" i="1"/>
  <c r="C7" i="1"/>
  <c r="B33" i="1"/>
  <c r="C105" i="1"/>
  <c r="C33" i="1"/>
  <c r="C57" i="1"/>
  <c r="C129" i="1"/>
  <c r="C81" i="1"/>
  <c r="B45" i="1" l="1"/>
  <c r="B49" i="1" s="1"/>
  <c r="B18" i="1"/>
  <c r="L7" i="1" s="1"/>
  <c r="C18" i="1"/>
  <c r="L15" i="1" s="1"/>
  <c r="N15" i="1" s="1"/>
  <c r="C19" i="1"/>
  <c r="K7" i="1"/>
  <c r="C139" i="1"/>
  <c r="C140" i="1" s="1"/>
  <c r="C117" i="1"/>
  <c r="H18" i="1" s="1"/>
  <c r="H21" i="1" s="1"/>
  <c r="C45" i="1"/>
  <c r="C49" i="1" s="1"/>
  <c r="C43" i="1"/>
  <c r="C44" i="1" s="1"/>
  <c r="B43" i="1"/>
  <c r="C141" i="1"/>
  <c r="B139" i="1"/>
  <c r="B138" i="1"/>
  <c r="C115" i="1"/>
  <c r="H16" i="1" s="1"/>
  <c r="B117" i="1"/>
  <c r="B141" i="1"/>
  <c r="B114" i="1"/>
  <c r="H7" i="1" s="1"/>
  <c r="B115" i="1"/>
  <c r="H8" i="1" s="1"/>
  <c r="C91" i="1"/>
  <c r="C93" i="1"/>
  <c r="B93" i="1"/>
  <c r="B91" i="1"/>
  <c r="C67" i="1"/>
  <c r="B69" i="1"/>
  <c r="C69" i="1"/>
  <c r="B66" i="1"/>
  <c r="J7" i="1" s="1"/>
  <c r="B67" i="1"/>
  <c r="C21" i="1"/>
  <c r="L18" i="1" s="1"/>
  <c r="L21" i="1" s="1"/>
  <c r="B19" i="1"/>
  <c r="L8" i="1" s="1"/>
  <c r="M15" i="1" l="1"/>
  <c r="O15" i="1" s="1"/>
  <c r="C20" i="1"/>
  <c r="L17" i="1" s="1"/>
  <c r="C116" i="1"/>
  <c r="H17" i="1" s="1"/>
  <c r="C121" i="1"/>
  <c r="H20" i="1" s="1"/>
  <c r="K8" i="1"/>
  <c r="B44" i="1"/>
  <c r="K9" i="1" s="1"/>
  <c r="C145" i="1"/>
  <c r="H10" i="1"/>
  <c r="H13" i="1" s="1"/>
  <c r="B121" i="1"/>
  <c r="H12" i="1" s="1"/>
  <c r="K20" i="1"/>
  <c r="K18" i="1"/>
  <c r="K21" i="1" s="1"/>
  <c r="B73" i="1"/>
  <c r="J12" i="1" s="1"/>
  <c r="J10" i="1"/>
  <c r="J13" i="1" s="1"/>
  <c r="B92" i="1"/>
  <c r="I9" i="1" s="1"/>
  <c r="I8" i="1"/>
  <c r="L16" i="1"/>
  <c r="B68" i="1"/>
  <c r="J9" i="1" s="1"/>
  <c r="J8" i="1"/>
  <c r="C68" i="1"/>
  <c r="J17" i="1" s="1"/>
  <c r="J16" i="1"/>
  <c r="B97" i="1"/>
  <c r="I12" i="1" s="1"/>
  <c r="I10" i="1"/>
  <c r="I13" i="1" s="1"/>
  <c r="B145" i="1"/>
  <c r="B25" i="1"/>
  <c r="L12" i="1" s="1"/>
  <c r="L13" i="1"/>
  <c r="K17" i="1"/>
  <c r="K16" i="1"/>
  <c r="K12" i="1"/>
  <c r="K10" i="1"/>
  <c r="K13" i="1" s="1"/>
  <c r="C97" i="1"/>
  <c r="I20" i="1" s="1"/>
  <c r="I18" i="1"/>
  <c r="I21" i="1" s="1"/>
  <c r="B140" i="1"/>
  <c r="C73" i="1"/>
  <c r="J20" i="1" s="1"/>
  <c r="J18" i="1"/>
  <c r="J21" i="1" s="1"/>
  <c r="C92" i="1"/>
  <c r="I17" i="1" s="1"/>
  <c r="I16" i="1"/>
  <c r="B116" i="1"/>
  <c r="H9" i="1" s="1"/>
  <c r="B20" i="1"/>
  <c r="L9" i="1" s="1"/>
  <c r="C25" i="1"/>
  <c r="L20" i="1" s="1"/>
  <c r="M8" i="1" l="1"/>
  <c r="N16" i="1"/>
  <c r="M17" i="1"/>
  <c r="N17" i="1"/>
  <c r="N8" i="1"/>
  <c r="M21" i="1"/>
  <c r="N21" i="1"/>
  <c r="M13" i="1"/>
  <c r="N13" i="1"/>
  <c r="M16" i="1"/>
  <c r="N7" i="1"/>
  <c r="M7" i="1"/>
  <c r="M9" i="1"/>
  <c r="N9" i="1"/>
  <c r="O8" i="1" l="1"/>
  <c r="O16" i="1"/>
  <c r="O17" i="1"/>
  <c r="O21" i="1"/>
  <c r="O9" i="1"/>
  <c r="O13" i="1"/>
  <c r="O7" i="1"/>
</calcChain>
</file>

<file path=xl/sharedStrings.xml><?xml version="1.0" encoding="utf-8"?>
<sst xmlns="http://schemas.openxmlformats.org/spreadsheetml/2006/main" count="164" uniqueCount="57">
  <si>
    <t>DEEP DIVE INTO RARE PP&amp;E METRICS</t>
  </si>
  <si>
    <t>Property, plant &amp; equipment, gross</t>
  </si>
  <si>
    <t>Land</t>
  </si>
  <si>
    <t>Depreciable fixed assets, gross</t>
  </si>
  <si>
    <t>Accumulated depreciation, balance sheet</t>
  </si>
  <si>
    <t>Depreciation &amp; amortization, cash flow statement</t>
  </si>
  <si>
    <t>Average expected life of fixed assets</t>
  </si>
  <si>
    <t>Fraction of expected life exhausted</t>
  </si>
  <si>
    <t>Average remaining years</t>
  </si>
  <si>
    <t>Maintenance capex</t>
  </si>
  <si>
    <t>Capital expenditures, gross, cash flow statement</t>
  </si>
  <si>
    <t>Capital expenditures, net, cash flow statement</t>
  </si>
  <si>
    <t>AAPL</t>
  </si>
  <si>
    <t>Accumulated depreciation, footnotes</t>
  </si>
  <si>
    <t>Difference</t>
  </si>
  <si>
    <t>Total assets</t>
  </si>
  <si>
    <t>Intangible assets</t>
  </si>
  <si>
    <t>Goodwill</t>
  </si>
  <si>
    <t>Total intangible assets</t>
  </si>
  <si>
    <t>Noncurrent assets</t>
  </si>
  <si>
    <t>Acquisition &amp; divestitures, net</t>
  </si>
  <si>
    <t>Acquisitions &amp; divestitures, net</t>
  </si>
  <si>
    <t>Deferred tax assets</t>
  </si>
  <si>
    <t>Property, Plant, &amp; Equipment Metrics</t>
  </si>
  <si>
    <t>Avg. expected life</t>
  </si>
  <si>
    <t>Fraction remaining</t>
  </si>
  <si>
    <t>Avg. remaining yrs.</t>
  </si>
  <si>
    <t>Actual capex</t>
  </si>
  <si>
    <t>Avg.</t>
  </si>
  <si>
    <t>Std. Dev.</t>
  </si>
  <si>
    <t>CV</t>
  </si>
  <si>
    <t>Difference (i.e. growth capex)</t>
  </si>
  <si>
    <t>Maintenance/total capex</t>
  </si>
  <si>
    <t>BA</t>
  </si>
  <si>
    <t>MMM</t>
  </si>
  <si>
    <t>AMGN</t>
  </si>
  <si>
    <t>CAT</t>
  </si>
  <si>
    <t>CVX</t>
  </si>
  <si>
    <t>CSCO</t>
  </si>
  <si>
    <t>KO</t>
  </si>
  <si>
    <t>DOW</t>
  </si>
  <si>
    <t>HD</t>
  </si>
  <si>
    <t>HON</t>
  </si>
  <si>
    <t>INTC</t>
  </si>
  <si>
    <t>IBM</t>
  </si>
  <si>
    <t>JNJ</t>
  </si>
  <si>
    <t>MCD</t>
  </si>
  <si>
    <t>MRK</t>
  </si>
  <si>
    <t>CRM</t>
  </si>
  <si>
    <t>VZ</t>
  </si>
  <si>
    <t>V</t>
  </si>
  <si>
    <t>WBA</t>
  </si>
  <si>
    <t>WMT</t>
  </si>
  <si>
    <t>DIS</t>
  </si>
  <si>
    <t>PFE</t>
  </si>
  <si>
    <t>GOOG</t>
  </si>
  <si>
    <t>Sample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</si>
</sst>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Times"/>
    </font>
    <font>
      <sz val="5"/>
      <color rgb="FFC7254E"/>
      <name val="Courier New"/>
      <family val="3"/>
    </font>
    <font>
      <sz val="8"/>
      <color rgb="FF333333"/>
      <name val="Time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4" borderId="2" xfId="0" applyNumberFormat="1" applyFill="1" applyBorder="1"/>
    <xf numFmtId="43" fontId="0" fillId="4" borderId="2" xfId="1" applyFont="1" applyFill="1" applyBorder="1"/>
    <xf numFmtId="165" fontId="0" fillId="4" borderId="2" xfId="2" applyNumberFormat="1" applyFont="1" applyFill="1" applyBorder="1"/>
    <xf numFmtId="43" fontId="0" fillId="4" borderId="2" xfId="0" applyNumberFormat="1" applyFill="1" applyBorder="1"/>
    <xf numFmtId="164" fontId="0" fillId="4" borderId="3" xfId="0" applyNumberFormat="1" applyFill="1" applyBorder="1"/>
    <xf numFmtId="0" fontId="0" fillId="2" borderId="0" xfId="0" applyFill="1"/>
    <xf numFmtId="164" fontId="0" fillId="0" borderId="0" xfId="0" applyNumberFormat="1"/>
    <xf numFmtId="164" fontId="4" fillId="3" borderId="2" xfId="0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" xfId="0" applyBorder="1"/>
    <xf numFmtId="43" fontId="0" fillId="0" borderId="2" xfId="0" applyNumberFormat="1" applyBorder="1"/>
    <xf numFmtId="166" fontId="0" fillId="0" borderId="2" xfId="3" applyNumberFormat="1" applyFont="1" applyBorder="1"/>
    <xf numFmtId="164" fontId="0" fillId="0" borderId="2" xfId="0" applyNumberFormat="1" applyBorder="1"/>
    <xf numFmtId="165" fontId="0" fillId="0" borderId="3" xfId="2" applyNumberFormat="1" applyFont="1" applyBorder="1"/>
    <xf numFmtId="0" fontId="0" fillId="0" borderId="11" xfId="0" applyBorder="1"/>
    <xf numFmtId="43" fontId="0" fillId="0" borderId="7" xfId="0" applyNumberFormat="1" applyBorder="1"/>
    <xf numFmtId="43" fontId="0" fillId="0" borderId="0" xfId="1" applyFont="1" applyBorder="1"/>
    <xf numFmtId="165" fontId="0" fillId="0" borderId="8" xfId="2" applyNumberFormat="1" applyFont="1" applyBorder="1"/>
    <xf numFmtId="0" fontId="0" fillId="0" borderId="0" xfId="0" applyBorder="1"/>
    <xf numFmtId="0" fontId="0" fillId="0" borderId="8" xfId="0" applyBorder="1"/>
    <xf numFmtId="10" fontId="0" fillId="0" borderId="9" xfId="2" applyNumberFormat="1" applyFont="1" applyBorder="1"/>
    <xf numFmtId="10" fontId="0" fillId="0" borderId="12" xfId="2" applyNumberFormat="1" applyFont="1" applyBorder="1"/>
    <xf numFmtId="165" fontId="0" fillId="0" borderId="10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5" fontId="0" fillId="0" borderId="2" xfId="2" applyNumberFormat="1" applyFont="1" applyBorder="1"/>
    <xf numFmtId="165" fontId="0" fillId="0" borderId="7" xfId="2" applyNumberFormat="1" applyFont="1" applyBorder="1"/>
    <xf numFmtId="165" fontId="0" fillId="0" borderId="0" xfId="2" applyNumberFormat="1" applyFont="1" applyBorder="1"/>
    <xf numFmtId="0" fontId="0" fillId="0" borderId="0" xfId="0" applyNumberFormat="1"/>
    <xf numFmtId="0" fontId="0" fillId="0" borderId="8" xfId="0" applyNumberFormat="1" applyBorder="1" applyAlignment="1">
      <alignment horizontal="right"/>
    </xf>
    <xf numFmtId="0" fontId="0" fillId="0" borderId="10" xfId="0" applyNumberFormat="1" applyBorder="1" applyAlignment="1">
      <alignment horizontal="right"/>
    </xf>
    <xf numFmtId="0" fontId="0" fillId="0" borderId="6" xfId="0" applyNumberFormat="1" applyBorder="1"/>
    <xf numFmtId="0" fontId="5" fillId="0" borderId="0" xfId="0" applyFont="1"/>
    <xf numFmtId="164" fontId="6" fillId="0" borderId="0" xfId="0" applyNumberFormat="1" applyFont="1"/>
    <xf numFmtId="0" fontId="7" fillId="0" borderId="0" xfId="0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31" fmlaLink="$G$1" inc="2" max="31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561975</xdr:colOff>
          <xdr:row>0</xdr:row>
          <xdr:rowOff>85725</xdr:rowOff>
        </xdr:from>
        <xdr:to>
          <xdr:col>7</xdr:col>
          <xdr:colOff>981075</xdr:colOff>
          <xdr:row>3</xdr:row>
          <xdr:rowOff>66675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9568-3E40-47D9-95A1-9A1228DD95CA}">
  <dimension ref="A1:O14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50.42578125" bestFit="1" customWidth="1"/>
    <col min="2" max="2" width="17.42578125" bestFit="1" customWidth="1"/>
    <col min="3" max="3" width="20.28515625" customWidth="1"/>
    <col min="5" max="5" width="3.5703125" customWidth="1"/>
    <col min="6" max="6" width="25.7109375" bestFit="1" customWidth="1"/>
    <col min="7" max="7" width="5.28515625" customWidth="1"/>
    <col min="8" max="8" width="19.5703125" customWidth="1"/>
    <col min="9" max="9" width="23" customWidth="1"/>
    <col min="10" max="10" width="21.28515625" customWidth="1"/>
    <col min="11" max="11" width="22.85546875" customWidth="1"/>
    <col min="12" max="12" width="21.42578125" customWidth="1"/>
    <col min="13" max="13" width="12" customWidth="1"/>
  </cols>
  <sheetData>
    <row r="1" spans="1:15" x14ac:dyDescent="0.25">
      <c r="A1" s="1" t="s">
        <v>0</v>
      </c>
      <c r="G1">
        <v>1</v>
      </c>
    </row>
    <row r="2" spans="1:15" x14ac:dyDescent="0.25">
      <c r="A2" s="1"/>
    </row>
    <row r="3" spans="1:15" x14ac:dyDescent="0.25">
      <c r="A3" s="1"/>
      <c r="B3" s="3">
        <v>2020</v>
      </c>
      <c r="C3" s="3">
        <v>2020</v>
      </c>
      <c r="E3" s="1" t="str">
        <f>B4&amp;" vs "&amp;C4</f>
        <v>MMM vs AMGN</v>
      </c>
    </row>
    <row r="4" spans="1:15" x14ac:dyDescent="0.25">
      <c r="A4" s="1"/>
      <c r="B4" s="4" t="str">
        <f>INDEX(ListOfFirms!$E$4:$E$27,G1,1)</f>
        <v>MMM</v>
      </c>
      <c r="C4" s="4" t="str">
        <f>INDEX(ListOfFirms!$E$4:$E$27,G1+1,1)</f>
        <v>AMGN</v>
      </c>
      <c r="E4" s="1" t="s">
        <v>23</v>
      </c>
      <c r="F4" s="40"/>
    </row>
    <row r="5" spans="1:15" x14ac:dyDescent="0.25">
      <c r="A5" s="12" t="s">
        <v>1</v>
      </c>
      <c r="B5" s="5">
        <f>_xll.CalcbenchData("PropertyPlantAndEquipmentGross",B4, B3, "Y")</f>
        <v>26650000000</v>
      </c>
      <c r="C5" s="5">
        <f>IF(ISNA(_xll.CalcbenchData("PropertyPlantAndEquipmentGross",C4, C3, "Y")),_xll.CalcbenchXBRLTagAsOriginallyReported("PropertyPlantAndEquipmentAndFinanceLeaseRightofUseAssetBeforeAccumulatedDepreciationAndAmortization",C4,C3,"Y"),_xll.CalcbenchData("PropertyPlantAndEquipmentGross",C4, C3, "Y"))</f>
        <v>13866000000</v>
      </c>
      <c r="F5" s="40"/>
      <c r="G5" s="33"/>
      <c r="H5" s="33">
        <v>2016</v>
      </c>
      <c r="I5" s="33">
        <v>2017</v>
      </c>
      <c r="J5" s="33">
        <v>2018</v>
      </c>
      <c r="K5" s="33">
        <v>2019</v>
      </c>
      <c r="L5" s="33">
        <v>2020</v>
      </c>
      <c r="M5" s="34" t="s">
        <v>28</v>
      </c>
      <c r="N5" s="35" t="s">
        <v>29</v>
      </c>
      <c r="O5" s="36" t="s">
        <v>30</v>
      </c>
    </row>
    <row r="6" spans="1:15" x14ac:dyDescent="0.25">
      <c r="A6" s="12" t="s">
        <v>2</v>
      </c>
      <c r="B6" s="6">
        <f>IF(ISNA(_xll.CalcbenchData("LandAndLandImprovements",B4,B3, "Y")),0,_xll.CalcbenchData("LandAndLandImprovements",B4, B3, "Y"))</f>
        <v>338000000</v>
      </c>
      <c r="C6" s="6">
        <f>IF(ISNA(_xll.CalcbenchData("LandAndLandImprovements",C4,C3, "Y")),0,_xll.CalcbenchData("LandAndLandImprovements",C4, C3, "Y"))</f>
        <v>259000000</v>
      </c>
      <c r="D6" s="40"/>
      <c r="E6" s="15" t="str">
        <f>B4</f>
        <v>MMM</v>
      </c>
      <c r="F6" s="43"/>
      <c r="G6" s="19"/>
      <c r="H6" s="19"/>
      <c r="I6" s="19"/>
      <c r="J6" s="19"/>
      <c r="K6" s="19"/>
      <c r="L6" s="19"/>
      <c r="M6" s="15"/>
      <c r="N6" s="24"/>
      <c r="O6" s="16"/>
    </row>
    <row r="7" spans="1:15" x14ac:dyDescent="0.25">
      <c r="A7" s="12" t="s">
        <v>3</v>
      </c>
      <c r="B7" s="7">
        <f>B5-B6</f>
        <v>26312000000</v>
      </c>
      <c r="C7" s="7">
        <f t="shared" ref="C7" si="0">C5-C6</f>
        <v>13607000000</v>
      </c>
      <c r="E7" s="17"/>
      <c r="F7" s="41" t="s">
        <v>24</v>
      </c>
      <c r="G7" s="20"/>
      <c r="H7" s="20">
        <f>B114</f>
        <v>15.710990502035278</v>
      </c>
      <c r="I7" s="20">
        <f>B90</f>
        <v>15.910621761658032</v>
      </c>
      <c r="J7" s="20">
        <f>B66</f>
        <v>16.4872311827957</v>
      </c>
      <c r="K7" s="20">
        <f>B42</f>
        <v>16.178907721280602</v>
      </c>
      <c r="L7" s="20">
        <f>B18</f>
        <v>13.768707482993197</v>
      </c>
      <c r="M7" s="25">
        <f>AVERAGE(G7:L7)</f>
        <v>15.611291730152562</v>
      </c>
      <c r="N7" s="26">
        <f>STDEV(G7:L7)</f>
        <v>1.0705270733191268</v>
      </c>
      <c r="O7" s="27">
        <f>N7/M7</f>
        <v>6.8573894577310862E-2</v>
      </c>
    </row>
    <row r="8" spans="1:15" x14ac:dyDescent="0.25">
      <c r="A8" s="12" t="s">
        <v>5</v>
      </c>
      <c r="B8" s="14">
        <f>IF(ISNA(_xll.CalcbenchXBRLTagFiscalPeriod("DepreciationandImpairmentonDispositionofPropertyandEquipment", B4, B3, "Y")),_xll.CalcbenchData("DepreciationAmortization",B4,B3,0),(_xll.CalcbenchXBRLTagFiscalPeriod("DepreciationandImpairmentonDispositionofPropertyandEquipment", B4, B3, "Y")))</f>
        <v>1911000000</v>
      </c>
      <c r="C8" s="5">
        <f>_xll.CalcbenchData("DepreciationAmortization",C4,C3, "Y")</f>
        <v>3601000000</v>
      </c>
      <c r="D8" s="13"/>
      <c r="E8" s="17"/>
      <c r="F8" s="41" t="s">
        <v>25</v>
      </c>
      <c r="G8" s="37"/>
      <c r="H8" s="37">
        <f t="shared" ref="H8:H11" si="1">B115</f>
        <v>0.64699024095345026</v>
      </c>
      <c r="I8" s="37">
        <f t="shared" ref="I8:I11" si="2">B91</f>
        <v>0.65326060408694941</v>
      </c>
      <c r="J8" s="37">
        <f t="shared" ref="J8:J11" si="3">B67</f>
        <v>0.65768556637997799</v>
      </c>
      <c r="K8" s="37">
        <f t="shared" ref="K8:K11" si="4">B43</f>
        <v>0.65149575136771043</v>
      </c>
      <c r="L8" s="37">
        <f t="shared" ref="L8:L11" si="5">B19</f>
        <v>0.65479629066585587</v>
      </c>
      <c r="M8" s="38">
        <f t="shared" ref="M8:M9" si="6">AVERAGE(G8:L8)</f>
        <v>0.65284569069078879</v>
      </c>
      <c r="N8" s="39">
        <f t="shared" ref="N8:N9" si="7">STDEV(G8:L8)</f>
        <v>3.9846586390286012E-3</v>
      </c>
      <c r="O8" s="27">
        <f t="shared" ref="O8:O9" si="8">N8/M8</f>
        <v>6.1035229240961305E-3</v>
      </c>
    </row>
    <row r="9" spans="1:15" x14ac:dyDescent="0.25">
      <c r="A9" s="12" t="s">
        <v>4</v>
      </c>
      <c r="B9" s="5">
        <f>IF(ISNA(_xll.CalcbenchData("AccumulatedDepreciation",B4,B3, "Y")),B10,_xll.CalcbenchData("AccumulatedDepreciation",B4,B3, "Y"))</f>
        <v>17229000000</v>
      </c>
      <c r="C9" s="5">
        <f>IF(ISNA(_xll.CalcbenchData("AccumulatedDepreciation",C4,C3, "Y")),C10,_xll.CalcbenchData("AccumulatedDepreciation",C4,C3, "Y"))</f>
        <v>8977000000</v>
      </c>
      <c r="E9" s="17"/>
      <c r="F9" s="41" t="s">
        <v>26</v>
      </c>
      <c r="G9" s="20"/>
      <c r="H9" s="20">
        <f t="shared" si="1"/>
        <v>5.546132971506105</v>
      </c>
      <c r="I9" s="20">
        <f t="shared" si="2"/>
        <v>5.5168393782383429</v>
      </c>
      <c r="J9" s="20">
        <f t="shared" si="3"/>
        <v>5.6438172043010759</v>
      </c>
      <c r="K9" s="20">
        <f t="shared" si="4"/>
        <v>5.6384180790960441</v>
      </c>
      <c r="L9" s="20">
        <f t="shared" si="5"/>
        <v>4.7530088958660386</v>
      </c>
      <c r="M9" s="25">
        <f t="shared" si="6"/>
        <v>5.4196433058015216</v>
      </c>
      <c r="N9" s="26">
        <f t="shared" si="7"/>
        <v>0.37681709314194761</v>
      </c>
      <c r="O9" s="27">
        <f t="shared" si="8"/>
        <v>6.9528024609770769E-2</v>
      </c>
    </row>
    <row r="10" spans="1:15" x14ac:dyDescent="0.25">
      <c r="A10" s="12" t="s">
        <v>13</v>
      </c>
      <c r="B10" s="5">
        <f>IF(ISNA(_xll.CalcbenchData("AccumulatedDepreciationDepletionAndAmortizationPropertyPlantAndEquipment",B4,B3, "Y")),_xll.CalcbenchXBRLTagFiscalPeriod("PropertyPlantAndEquipmentAndFinanceLeaseRightofUseAssetAccumulatedDepreciationAndAmortization", B4, B3, "Y"),_xll.CalcbenchData("AccumulatedDepreciationDepletionAndAmortizationPropertyPlantAndEquipment",B4,B3, "Y"))</f>
        <v>17229000000</v>
      </c>
      <c r="C10" s="5">
        <f>IF(ISNA(_xll.CalcbenchData("AccumulatedDepreciationDepletionAndAmortizationPropertyPlantAndEquipment",C4,C3, "Y")),_xll.CalcbenchXBRLTagFiscalPeriod("PropertyPlantAndEquipmentAndFinanceLeaseRightofUseAssetAccumulatedDepreciationAndAmortization", C4, C3, "Y"),_xll.CalcbenchData("AccumulatedDepreciationDepletionAndAmortizationPropertyPlantAndEquipment",C4,C3, "Y"))</f>
        <v>8977000000</v>
      </c>
      <c r="E10" s="17"/>
      <c r="F10" s="41" t="s">
        <v>9</v>
      </c>
      <c r="G10" s="21"/>
      <c r="H10" s="21">
        <f t="shared" si="1"/>
        <v>2074186789.8158839</v>
      </c>
      <c r="I10" s="21">
        <f t="shared" si="2"/>
        <v>2156088221.919054</v>
      </c>
      <c r="J10" s="21">
        <f t="shared" si="3"/>
        <v>2071446632.2419567</v>
      </c>
      <c r="K10" s="21">
        <f t="shared" si="4"/>
        <v>2233267460.8355088</v>
      </c>
      <c r="L10" s="21">
        <f>B21</f>
        <v>2627075862.0689654</v>
      </c>
      <c r="M10" s="17"/>
      <c r="N10" s="28"/>
      <c r="O10" s="29"/>
    </row>
    <row r="11" spans="1:15" x14ac:dyDescent="0.25">
      <c r="A11" s="12" t="s">
        <v>19</v>
      </c>
      <c r="B11" s="5"/>
      <c r="C11" s="5">
        <v>42522000000</v>
      </c>
      <c r="E11" s="17"/>
      <c r="F11" s="41" t="s">
        <v>27</v>
      </c>
      <c r="G11" s="21"/>
      <c r="H11" s="21">
        <f t="shared" si="1"/>
        <v>1420000000</v>
      </c>
      <c r="I11" s="21">
        <f t="shared" si="2"/>
        <v>1373000000</v>
      </c>
      <c r="J11" s="21">
        <f t="shared" si="3"/>
        <v>1577000000</v>
      </c>
      <c r="K11" s="21">
        <f t="shared" si="4"/>
        <v>1699000000</v>
      </c>
      <c r="L11" s="21">
        <f t="shared" si="5"/>
        <v>1501000000</v>
      </c>
      <c r="M11" s="17"/>
      <c r="N11" s="28"/>
      <c r="O11" s="29"/>
    </row>
    <row r="12" spans="1:15" x14ac:dyDescent="0.25">
      <c r="A12" s="12" t="s">
        <v>22</v>
      </c>
      <c r="B12" s="5"/>
      <c r="C12" s="5">
        <f>_xll.CalcbenchData("DeferredTaxAssetsNet", "AAPL", 2020, "Y")</f>
        <v>18295000000</v>
      </c>
      <c r="E12" s="17"/>
      <c r="F12" s="41" t="s">
        <v>31</v>
      </c>
      <c r="G12" s="22"/>
      <c r="H12" s="22">
        <f>B121</f>
        <v>-654186789.81588387</v>
      </c>
      <c r="I12" s="22">
        <f>B97</f>
        <v>-783088221.91905403</v>
      </c>
      <c r="J12" s="22">
        <f>B73</f>
        <v>-494446632.24195671</v>
      </c>
      <c r="K12" s="22">
        <f>B49</f>
        <v>-534267460.83550882</v>
      </c>
      <c r="L12" s="22">
        <f>B25</f>
        <v>-1126075862.0689654</v>
      </c>
      <c r="M12" s="17"/>
      <c r="N12" s="28"/>
      <c r="O12" s="29"/>
    </row>
    <row r="13" spans="1:15" x14ac:dyDescent="0.25">
      <c r="A13" s="12" t="s">
        <v>16</v>
      </c>
      <c r="B13" s="7">
        <f>_xll.CalcbenchData("IntangibleAssetsExcludingGoodwill",B4, B3, "Y")</f>
        <v>5835000000</v>
      </c>
      <c r="C13" s="7">
        <f>C11-C12</f>
        <v>24227000000</v>
      </c>
      <c r="E13" s="18"/>
      <c r="F13" s="42" t="s">
        <v>32</v>
      </c>
      <c r="G13" s="23"/>
      <c r="H13" s="23">
        <f t="shared" ref="H13:L13" si="9">H10/H11</f>
        <v>1.4606949224055521</v>
      </c>
      <c r="I13" s="23">
        <f t="shared" si="9"/>
        <v>1.5703483043838704</v>
      </c>
      <c r="J13" s="23">
        <f t="shared" si="9"/>
        <v>1.3135362284349756</v>
      </c>
      <c r="K13" s="23">
        <f t="shared" si="9"/>
        <v>1.3144599534052435</v>
      </c>
      <c r="L13" s="23">
        <f t="shared" si="9"/>
        <v>1.7502170966482116</v>
      </c>
      <c r="M13" s="30">
        <f t="shared" ref="M13" si="10">AVERAGE(G13:L13)</f>
        <v>1.4818513010555707</v>
      </c>
      <c r="N13" s="31">
        <f t="shared" ref="N13" si="11">STDEV(G13:L13)</f>
        <v>0.18483055695637232</v>
      </c>
      <c r="O13" s="32">
        <f t="shared" ref="O13" si="12">N13/M13</f>
        <v>0.12472948994592881</v>
      </c>
    </row>
    <row r="14" spans="1:15" x14ac:dyDescent="0.25">
      <c r="A14" s="12" t="s">
        <v>17</v>
      </c>
      <c r="B14" s="5">
        <f>_xll.CalcbenchData("Goodwill",B4,B3, "Y")</f>
        <v>13802000000</v>
      </c>
      <c r="C14" s="5">
        <f>_xll.CalcbenchData("Goodwill",C4,C3, "Y")</f>
        <v>14689000000</v>
      </c>
      <c r="E14" s="15" t="str">
        <f>C4</f>
        <v>AMGN</v>
      </c>
      <c r="F14" s="43"/>
      <c r="G14" s="19"/>
      <c r="H14" s="19"/>
      <c r="I14" s="19"/>
      <c r="J14" s="19"/>
      <c r="K14" s="19"/>
      <c r="L14" s="19"/>
      <c r="M14" s="15"/>
      <c r="N14" s="24"/>
      <c r="O14" s="16"/>
    </row>
    <row r="15" spans="1:15" x14ac:dyDescent="0.25">
      <c r="A15" s="12" t="s">
        <v>18</v>
      </c>
      <c r="B15" s="7">
        <f>SUM(B13:B14)</f>
        <v>19637000000</v>
      </c>
      <c r="C15" s="7">
        <f>C13</f>
        <v>24227000000</v>
      </c>
      <c r="E15" s="17"/>
      <c r="F15" s="41" t="s">
        <v>24</v>
      </c>
      <c r="G15" s="20"/>
      <c r="H15" s="20">
        <f>C114</f>
        <v>5.7634204275534442</v>
      </c>
      <c r="I15" s="20">
        <f>C90</f>
        <v>6.2895140664961637</v>
      </c>
      <c r="J15" s="20">
        <f>C66</f>
        <v>6.4177800616649536</v>
      </c>
      <c r="K15" s="20">
        <f>C42</f>
        <v>5.9029918404351767</v>
      </c>
      <c r="L15" s="20">
        <f>C18</f>
        <v>3.7786725909469592</v>
      </c>
      <c r="M15" s="25">
        <f>AVERAGE(G15:L15)</f>
        <v>5.6304757974193391</v>
      </c>
      <c r="N15" s="26">
        <f>STDEV(G15:L15)</f>
        <v>1.0694968242695952</v>
      </c>
      <c r="O15" s="27">
        <f>N15/M15</f>
        <v>0.18994785924837582</v>
      </c>
    </row>
    <row r="16" spans="1:15" x14ac:dyDescent="0.25">
      <c r="A16" s="12" t="s">
        <v>15</v>
      </c>
      <c r="B16" s="5">
        <f>_xll.CalcbenchData("Assets",B4,B3, "Y")</f>
        <v>47344000000</v>
      </c>
      <c r="C16" s="5">
        <f>_xll.CalcbenchData("Assets",C4,C3, "Y")</f>
        <v>62948000000</v>
      </c>
      <c r="E16" s="17"/>
      <c r="F16" s="41" t="s">
        <v>25</v>
      </c>
      <c r="G16" s="37"/>
      <c r="H16" s="37">
        <f t="shared" ref="H16:H19" si="13">C115</f>
        <v>0.61539729640619845</v>
      </c>
      <c r="I16" s="37">
        <f t="shared" ref="I16:I19" si="14">C91</f>
        <v>0.61727391021470401</v>
      </c>
      <c r="J16" s="37">
        <f t="shared" ref="J16:J19" si="15">C67</f>
        <v>0.6242293218031868</v>
      </c>
      <c r="K16" s="37">
        <f t="shared" ref="K16:K19" si="16">C43</f>
        <v>0.64506220242666257</v>
      </c>
      <c r="L16" s="37">
        <f t="shared" ref="L16:L19" si="17">C19</f>
        <v>0.6597339604615271</v>
      </c>
      <c r="M16" s="38">
        <f t="shared" ref="M16:M17" si="18">AVERAGE(G16:L16)</f>
        <v>0.63233933826245592</v>
      </c>
      <c r="N16" s="39">
        <f t="shared" ref="N16:N17" si="19">STDEV(G16:L16)</f>
        <v>1.9313912533854213E-2</v>
      </c>
      <c r="O16" s="27">
        <f t="shared" ref="O16:O17" si="20">N16/M16</f>
        <v>3.0543588489884317E-2</v>
      </c>
    </row>
    <row r="17" spans="1:15" x14ac:dyDescent="0.25">
      <c r="A17" s="12"/>
      <c r="B17" s="2"/>
      <c r="C17" s="2"/>
      <c r="E17" s="17"/>
      <c r="F17" s="41" t="s">
        <v>26</v>
      </c>
      <c r="G17" s="20"/>
      <c r="H17" s="20">
        <f t="shared" si="13"/>
        <v>2.2166270783847981</v>
      </c>
      <c r="I17" s="20">
        <f t="shared" si="14"/>
        <v>2.4071611253196927</v>
      </c>
      <c r="J17" s="20">
        <f t="shared" si="15"/>
        <v>2.4116135662898253</v>
      </c>
      <c r="K17" s="20">
        <f t="shared" si="16"/>
        <v>2.0951949229374431</v>
      </c>
      <c r="L17" s="20">
        <f t="shared" si="17"/>
        <v>1.2857539572341019</v>
      </c>
      <c r="M17" s="25">
        <f t="shared" si="18"/>
        <v>2.083270130033172</v>
      </c>
      <c r="N17" s="26">
        <f t="shared" si="19"/>
        <v>0.46547639875617525</v>
      </c>
      <c r="O17" s="27">
        <f t="shared" si="20"/>
        <v>0.22343544989471117</v>
      </c>
    </row>
    <row r="18" spans="1:15" x14ac:dyDescent="0.25">
      <c r="A18" s="12" t="s">
        <v>6</v>
      </c>
      <c r="B18" s="8">
        <f>B7/B8</f>
        <v>13.768707482993197</v>
      </c>
      <c r="C18" s="8">
        <f>C7/C8</f>
        <v>3.7786725909469592</v>
      </c>
      <c r="E18" s="17"/>
      <c r="F18" s="41" t="s">
        <v>9</v>
      </c>
      <c r="G18" s="21"/>
      <c r="H18" s="21">
        <f t="shared" si="13"/>
        <v>2668254100.9298925</v>
      </c>
      <c r="I18" s="21">
        <f t="shared" si="14"/>
        <v>2518457831.3253012</v>
      </c>
      <c r="J18" s="21">
        <f t="shared" si="15"/>
        <v>2494723260.1108603</v>
      </c>
      <c r="K18" s="21">
        <f t="shared" si="16"/>
        <v>2708517065.8118043</v>
      </c>
      <c r="L18" s="21">
        <f t="shared" si="17"/>
        <v>3895596040.7059941</v>
      </c>
      <c r="M18" s="17"/>
      <c r="N18" s="28"/>
      <c r="O18" s="29"/>
    </row>
    <row r="19" spans="1:15" x14ac:dyDescent="0.25">
      <c r="A19" s="12" t="s">
        <v>7</v>
      </c>
      <c r="B19" s="9">
        <f>B9/B7</f>
        <v>0.65479629066585587</v>
      </c>
      <c r="C19" s="9">
        <f>C9/C7</f>
        <v>0.6597339604615271</v>
      </c>
      <c r="E19" s="17"/>
      <c r="F19" s="41" t="s">
        <v>27</v>
      </c>
      <c r="G19" s="21"/>
      <c r="H19" s="21">
        <f t="shared" si="13"/>
        <v>738000000</v>
      </c>
      <c r="I19" s="21">
        <f t="shared" si="14"/>
        <v>664000000</v>
      </c>
      <c r="J19" s="21">
        <f t="shared" si="15"/>
        <v>738000000</v>
      </c>
      <c r="K19" s="21">
        <f t="shared" si="16"/>
        <v>618000000</v>
      </c>
      <c r="L19" s="21">
        <f t="shared" si="17"/>
        <v>608000000</v>
      </c>
      <c r="M19" s="17"/>
      <c r="N19" s="28"/>
      <c r="O19" s="29"/>
    </row>
    <row r="20" spans="1:15" x14ac:dyDescent="0.25">
      <c r="A20" s="12" t="s">
        <v>8</v>
      </c>
      <c r="B20" s="10">
        <f>(1-B19)*B18</f>
        <v>4.7530088958660386</v>
      </c>
      <c r="C20" s="10">
        <f>(1-C19)*C18</f>
        <v>1.2857539572341019</v>
      </c>
      <c r="E20" s="17"/>
      <c r="F20" s="41" t="s">
        <v>31</v>
      </c>
      <c r="G20" s="22"/>
      <c r="H20" s="22">
        <f>C121</f>
        <v>-1930254100.9298925</v>
      </c>
      <c r="I20" s="22">
        <f>C97</f>
        <v>-1835457831.3253012</v>
      </c>
      <c r="J20" s="22">
        <f>C73</f>
        <v>-1951723260.1108603</v>
      </c>
      <c r="K20" s="22">
        <f>C49</f>
        <v>11526482934.188196</v>
      </c>
      <c r="L20" s="22">
        <f>C25</f>
        <v>-68596040.705994129</v>
      </c>
      <c r="M20" s="17"/>
      <c r="N20" s="28"/>
      <c r="O20" s="29"/>
    </row>
    <row r="21" spans="1:15" x14ac:dyDescent="0.25">
      <c r="A21" s="12" t="s">
        <v>9</v>
      </c>
      <c r="B21" s="7">
        <f>(B8/(B9+B8))*B7</f>
        <v>2627075862.0689654</v>
      </c>
      <c r="C21" s="7">
        <f>(C8/(C9+C8))*C7</f>
        <v>3895596040.7059941</v>
      </c>
      <c r="E21" s="18"/>
      <c r="F21" s="42" t="s">
        <v>32</v>
      </c>
      <c r="G21" s="23"/>
      <c r="H21" s="23">
        <f t="shared" ref="H21:L21" si="21">H18/H19</f>
        <v>3.615520461964624</v>
      </c>
      <c r="I21" s="23">
        <f t="shared" si="21"/>
        <v>3.7928581797067791</v>
      </c>
      <c r="J21" s="23">
        <f t="shared" si="21"/>
        <v>3.3803838212884285</v>
      </c>
      <c r="K21" s="23">
        <f t="shared" si="21"/>
        <v>4.3827136987246025</v>
      </c>
      <c r="L21" s="23">
        <f t="shared" si="21"/>
        <v>6.4072303301085434</v>
      </c>
      <c r="M21" s="30">
        <f t="shared" ref="M21" si="22">AVERAGE(G21:L21)</f>
        <v>4.3157412983585957</v>
      </c>
      <c r="N21" s="31">
        <f t="shared" ref="N21" si="23">STDEV(G21:L21)</f>
        <v>1.2265216322739183</v>
      </c>
      <c r="O21" s="32">
        <f t="shared" ref="O21" si="24">N21/M21</f>
        <v>0.28419720911918445</v>
      </c>
    </row>
    <row r="22" spans="1:15" x14ac:dyDescent="0.25">
      <c r="A22" s="12" t="s">
        <v>10</v>
      </c>
      <c r="B22" s="5">
        <f>_xll.CalcbenchData("CAPEXgross",B4,B3, "Y")</f>
        <v>1501000000</v>
      </c>
      <c r="C22" s="5">
        <f>_xll.CalcbenchData("CAPEXgross",C4,C3, "Y")</f>
        <v>608000000</v>
      </c>
      <c r="F22" s="40"/>
    </row>
    <row r="23" spans="1:15" x14ac:dyDescent="0.25">
      <c r="A23" s="12" t="s">
        <v>11</v>
      </c>
      <c r="B23" s="5">
        <f>_xll.CalcbenchData("CAPEX",B4,B3, "Y")</f>
        <v>1373000000</v>
      </c>
      <c r="C23" s="5">
        <f>_xll.CalcbenchData("CAPEX",C4,C3, "Y")</f>
        <v>608000000</v>
      </c>
      <c r="F23" s="40"/>
    </row>
    <row r="24" spans="1:15" x14ac:dyDescent="0.25">
      <c r="A24" s="12" t="s">
        <v>21</v>
      </c>
      <c r="B24" s="5"/>
      <c r="C24" s="5">
        <f>_xll.CalcbenchData("AcquisitionDivestitures",C4,C3, "Y")</f>
        <v>3219000000</v>
      </c>
      <c r="F24" s="40"/>
    </row>
    <row r="25" spans="1:15" x14ac:dyDescent="0.25">
      <c r="A25" s="12" t="s">
        <v>14</v>
      </c>
      <c r="B25" s="11">
        <f>(B22+B24)-B21</f>
        <v>-1126075862.0689654</v>
      </c>
      <c r="C25" s="11">
        <f>(C22+C24)-C21</f>
        <v>-68596040.705994129</v>
      </c>
      <c r="F25" s="40"/>
    </row>
    <row r="27" spans="1:15" x14ac:dyDescent="0.25">
      <c r="A27" s="1"/>
      <c r="B27" s="3">
        <v>2019</v>
      </c>
      <c r="C27" s="3">
        <v>2019</v>
      </c>
    </row>
    <row r="28" spans="1:15" x14ac:dyDescent="0.25">
      <c r="A28" s="1"/>
      <c r="B28" s="4" t="str">
        <f>B4</f>
        <v>MMM</v>
      </c>
      <c r="C28" s="4" t="str">
        <f>C4</f>
        <v>AMGN</v>
      </c>
    </row>
    <row r="29" spans="1:15" x14ac:dyDescent="0.25">
      <c r="A29" s="12" t="s">
        <v>1</v>
      </c>
      <c r="B29" s="5">
        <f>_xll.CalcbenchData("PropertyPlantAndEquipmentGross",B28, B27, "Y")</f>
        <v>26124000000</v>
      </c>
      <c r="C29" s="5">
        <f>_xll.CalcbenchData("PropertyPlantAndEquipmentGross",C28, C27, "Y")</f>
        <v>13285000000</v>
      </c>
      <c r="E29" s="13"/>
    </row>
    <row r="30" spans="1:15" x14ac:dyDescent="0.25">
      <c r="A30" s="12" t="s">
        <v>2</v>
      </c>
      <c r="B30" s="6">
        <f>IF(ISNA(_xll.CalcbenchData("LandAndLandImprovements",B28,B27, "Y")),0,_xll.CalcbenchData("LandAndLandImprovements",B28, B27, "Y"))</f>
        <v>351000000</v>
      </c>
      <c r="C30" s="6">
        <f>IF(ISNA(_xll.CalcbenchData("LandAndLandImprovements",C28,C27, "Y")),0,_xll.CalcbenchData("LandAndLandImprovements",C28, C27, "Y"))</f>
        <v>263000000</v>
      </c>
      <c r="G30" s="45"/>
    </row>
    <row r="31" spans="1:15" x14ac:dyDescent="0.25">
      <c r="A31" s="12" t="s">
        <v>3</v>
      </c>
      <c r="B31" s="7">
        <f>B29-B30</f>
        <v>25773000000</v>
      </c>
      <c r="C31" s="7">
        <f t="shared" ref="C31" si="25">C29-C30</f>
        <v>13022000000</v>
      </c>
    </row>
    <row r="32" spans="1:15" x14ac:dyDescent="0.25">
      <c r="A32" s="12" t="s">
        <v>5</v>
      </c>
      <c r="B32" s="14">
        <f>IF(ISNA(_xll.CalcbenchXBRLTagFiscalPeriod("DepreciationandImpairmentonDispositionofPropertyandEquipment", B28, B27, "Y")),_xll.CalcbenchData("DepreciationAmortization",B28,B27,0),(_xll.CalcbenchXBRLTagFiscalPeriod("DepreciationandImpairmentonDispositionofPropertyandEquipment", B28, B27, "Y")))</f>
        <v>1593000000</v>
      </c>
      <c r="C32" s="5">
        <f>_xll.CalcbenchData("DepreciationAmortization",C28,C27, "Y")</f>
        <v>2206000000</v>
      </c>
    </row>
    <row r="33" spans="1:3" x14ac:dyDescent="0.25">
      <c r="A33" s="12" t="s">
        <v>4</v>
      </c>
      <c r="B33" s="5">
        <f>IF(ISNA(_xll.CalcbenchData("AccumulatedDepreciation",B28,B27, "Y")),B34,_xll.CalcbenchData("AccumulatedDepreciation",B28,B27, "Y"))</f>
        <v>16791000000</v>
      </c>
      <c r="C33" s="5">
        <f>IF(ISNA(_xll.CalcbenchData("AccumulatedDepreciation",C28,C27, "Y")),C34,_xll.CalcbenchData("AccumulatedDepreciation",C28,C27, "Y"))</f>
        <v>8400000000</v>
      </c>
    </row>
    <row r="34" spans="1:3" x14ac:dyDescent="0.25">
      <c r="A34" s="12" t="s">
        <v>13</v>
      </c>
      <c r="B34" s="5">
        <f>IF(ISNA(_xll.CalcbenchData("AccumulatedDepreciationDepletionAndAmortizationPropertyPlantAndEquipment",B28,B27, "Y")),_xll.CalcbenchXBRLTagFiscalPeriod("PropertyPlantAndEquipmentAndFinanceLeaseRightofUseAssetAccumulatedDepreciationAndAmortization", B28, B27, "Y"),_xll.CalcbenchData("AccumulatedDepreciationDepletionAndAmortizationPropertyPlantAndEquipment",B28,B27, "Y"))</f>
        <v>16791000000</v>
      </c>
      <c r="C34" s="5">
        <f>IF(ISNA(_xll.CalcbenchData("AccumulatedDepreciationDepletionAndAmortizationPropertyPlantAndEquipment",C28,C27, "Y")),_xll.CalcbenchXBRLTagFiscalPeriod("PropertyPlantAndEquipmentAndFinanceLeaseRightofUseAssetAccumulatedDepreciationAndAmortization", C28, C27, "Y"),_xll.CalcbenchData("AccumulatedDepreciationDepletionAndAmortizationPropertyPlantAndEquipment",C28,C27, "Y"))</f>
        <v>8357000000</v>
      </c>
    </row>
    <row r="35" spans="1:3" x14ac:dyDescent="0.25">
      <c r="A35" s="12" t="s">
        <v>19</v>
      </c>
      <c r="B35" s="5"/>
      <c r="C35" s="5">
        <v>42522000000</v>
      </c>
    </row>
    <row r="36" spans="1:3" x14ac:dyDescent="0.25">
      <c r="A36" s="12" t="s">
        <v>22</v>
      </c>
      <c r="B36" s="5"/>
      <c r="C36" s="5">
        <f>_xll.CalcbenchData("DeferredTaxAssetsNet", "AAPL", 2020, "Y")</f>
        <v>18295000000</v>
      </c>
    </row>
    <row r="37" spans="1:3" x14ac:dyDescent="0.25">
      <c r="A37" s="12" t="s">
        <v>16</v>
      </c>
      <c r="B37" s="7">
        <f>_xll.CalcbenchData("IntangibleAssetsExcludingGoodwill",B28, B27, "Y")</f>
        <v>6379000000</v>
      </c>
      <c r="C37" s="7">
        <f>C35-C36</f>
        <v>24227000000</v>
      </c>
    </row>
    <row r="38" spans="1:3" x14ac:dyDescent="0.25">
      <c r="A38" s="12" t="s">
        <v>17</v>
      </c>
      <c r="B38" s="5">
        <f>_xll.CalcbenchData("Goodwill",B28,B27, "Y")</f>
        <v>13444000000</v>
      </c>
      <c r="C38" s="5">
        <f>_xll.CalcbenchData("Goodwill",C28,C27, "Y")</f>
        <v>14703000000</v>
      </c>
    </row>
    <row r="39" spans="1:3" x14ac:dyDescent="0.25">
      <c r="A39" s="12" t="s">
        <v>18</v>
      </c>
      <c r="B39" s="7">
        <f>SUM(B37:B38)</f>
        <v>19823000000</v>
      </c>
      <c r="C39" s="7">
        <f>C37</f>
        <v>24227000000</v>
      </c>
    </row>
    <row r="40" spans="1:3" x14ac:dyDescent="0.25">
      <c r="A40" s="12" t="s">
        <v>15</v>
      </c>
      <c r="B40" s="5">
        <f>_xll.CalcbenchData("Assets",B28,B27, "Y")</f>
        <v>44659000000</v>
      </c>
      <c r="C40" s="5">
        <f>_xll.CalcbenchData("Assets",C28,C27, "Y")</f>
        <v>59707000000</v>
      </c>
    </row>
    <row r="41" spans="1:3" x14ac:dyDescent="0.25">
      <c r="A41" s="12"/>
      <c r="B41" s="2"/>
      <c r="C41" s="2"/>
    </row>
    <row r="42" spans="1:3" x14ac:dyDescent="0.25">
      <c r="A42" s="12" t="s">
        <v>6</v>
      </c>
      <c r="B42" s="8">
        <f>B31/B32</f>
        <v>16.178907721280602</v>
      </c>
      <c r="C42" s="8">
        <f>C31/C32</f>
        <v>5.9029918404351767</v>
      </c>
    </row>
    <row r="43" spans="1:3" x14ac:dyDescent="0.25">
      <c r="A43" s="12" t="s">
        <v>7</v>
      </c>
      <c r="B43" s="9">
        <f>B33/B31</f>
        <v>0.65149575136771043</v>
      </c>
      <c r="C43" s="9">
        <f>C33/C31</f>
        <v>0.64506220242666257</v>
      </c>
    </row>
    <row r="44" spans="1:3" x14ac:dyDescent="0.25">
      <c r="A44" s="12" t="s">
        <v>8</v>
      </c>
      <c r="B44" s="10">
        <f>(1-B43)*B42</f>
        <v>5.6384180790960441</v>
      </c>
      <c r="C44" s="10">
        <f t="shared" ref="C44" si="26">(1-C43)*C42</f>
        <v>2.0951949229374431</v>
      </c>
    </row>
    <row r="45" spans="1:3" x14ac:dyDescent="0.25">
      <c r="A45" s="12" t="s">
        <v>9</v>
      </c>
      <c r="B45" s="7">
        <f>(B32/(B33+B32))*B31</f>
        <v>2233267460.8355088</v>
      </c>
      <c r="C45" s="7">
        <f>(C32/(C33+C32))*C31</f>
        <v>2708517065.8118043</v>
      </c>
    </row>
    <row r="46" spans="1:3" x14ac:dyDescent="0.25">
      <c r="A46" s="12" t="s">
        <v>10</v>
      </c>
      <c r="B46" s="5">
        <f>_xll.CalcbenchData("CAPEXgross",B28,B27, "Y")</f>
        <v>1699000000</v>
      </c>
      <c r="C46" s="5">
        <f>_xll.CalcbenchData("CAPEXgross",C28,C27, "Y")</f>
        <v>618000000</v>
      </c>
    </row>
    <row r="47" spans="1:3" x14ac:dyDescent="0.25">
      <c r="A47" s="12" t="s">
        <v>11</v>
      </c>
      <c r="B47" s="5">
        <f>_xll.CalcbenchData("CAPEX",B28,B27, "Y")</f>
        <v>1576000000</v>
      </c>
      <c r="C47" s="5">
        <f>_xll.CalcbenchData("CAPEX",C28,C27, "Y")</f>
        <v>618000000</v>
      </c>
    </row>
    <row r="48" spans="1:3" x14ac:dyDescent="0.25">
      <c r="A48" s="12" t="s">
        <v>20</v>
      </c>
      <c r="B48" s="5"/>
      <c r="C48" s="5">
        <f>_xll.CalcbenchData("AcquisitionDivestitures",C28,C27, "Y")</f>
        <v>13617000000</v>
      </c>
    </row>
    <row r="49" spans="1:3" x14ac:dyDescent="0.25">
      <c r="A49" s="12" t="s">
        <v>14</v>
      </c>
      <c r="B49" s="11">
        <f>(B46+B48)-B45</f>
        <v>-534267460.83550882</v>
      </c>
      <c r="C49" s="11">
        <f>(C46+C48)-C45</f>
        <v>11526482934.188196</v>
      </c>
    </row>
    <row r="51" spans="1:3" x14ac:dyDescent="0.25">
      <c r="A51" s="1"/>
      <c r="B51" s="3">
        <v>2018</v>
      </c>
      <c r="C51" s="3">
        <v>2018</v>
      </c>
    </row>
    <row r="52" spans="1:3" x14ac:dyDescent="0.25">
      <c r="A52" s="1"/>
      <c r="B52" s="4" t="str">
        <f>B4</f>
        <v>MMM</v>
      </c>
      <c r="C52" s="4" t="str">
        <f>C4</f>
        <v>AMGN</v>
      </c>
    </row>
    <row r="53" spans="1:3" x14ac:dyDescent="0.25">
      <c r="A53" s="12" t="s">
        <v>1</v>
      </c>
      <c r="B53" s="5">
        <f>_xll.CalcbenchData("PropertyPlantAndEquipmentGross",B52, B51, "Y")</f>
        <v>24873000000</v>
      </c>
      <c r="C53" s="5">
        <f>_xll.CalcbenchData("PropertyPlantAndEquipmentGross",C52, C51, "Y")</f>
        <v>12754000000</v>
      </c>
    </row>
    <row r="54" spans="1:3" x14ac:dyDescent="0.25">
      <c r="A54" s="12" t="s">
        <v>2</v>
      </c>
      <c r="B54" s="6">
        <f>IF(ISNA(_xll.CalcbenchData("LandAndLandImprovements",B52,B51, "Y")),0,_xll.CalcbenchData("LandAndLandImprovements",B52, B51, "Y"))</f>
        <v>340000000</v>
      </c>
      <c r="C54" s="6">
        <f>IF(ISNA(_xll.CalcbenchData("LandAndLandImprovements",C52,C51, "Y")),0,_xll.CalcbenchData("LandAndLandImprovements",C52, C51, "Y"))</f>
        <v>265000000</v>
      </c>
    </row>
    <row r="55" spans="1:3" x14ac:dyDescent="0.25">
      <c r="A55" s="12" t="s">
        <v>3</v>
      </c>
      <c r="B55" s="7">
        <f>B53-B54</f>
        <v>24533000000</v>
      </c>
      <c r="C55" s="7">
        <f t="shared" ref="C55" si="27">C53-C54</f>
        <v>12489000000</v>
      </c>
    </row>
    <row r="56" spans="1:3" x14ac:dyDescent="0.25">
      <c r="A56" s="12" t="s">
        <v>5</v>
      </c>
      <c r="B56" s="14">
        <f>IF(ISNA(_xll.CalcbenchXBRLTagFiscalPeriod("DepreciationandImpairmentonDispositionofPropertyandEquipment", B52, B51, "Y")),_xll.CalcbenchData("DepreciationAmortization",B52,B51,0),(_xll.CalcbenchXBRLTagFiscalPeriod("DepreciationandImpairmentonDispositionofPropertyandEquipment", B52, B51, "Y")))</f>
        <v>1488000000</v>
      </c>
      <c r="C56" s="5">
        <f>_xll.CalcbenchData("DepreciationAmortization",C52,C51, "Y")</f>
        <v>1946000000</v>
      </c>
    </row>
    <row r="57" spans="1:3" x14ac:dyDescent="0.25">
      <c r="A57" s="12" t="s">
        <v>4</v>
      </c>
      <c r="B57" s="5">
        <f>IF(ISNA(_xll.CalcbenchData("AccumulatedDepreciation",B52,B51, "Y")),B58,_xll.CalcbenchData("AccumulatedDepreciation",B52,B51, "Y"))</f>
        <v>16135000000</v>
      </c>
      <c r="C57" s="5">
        <f>IF(ISNA(_xll.CalcbenchData("AccumulatedDepreciation",C52,C51, "Y")),C58,_xll.CalcbenchData("AccumulatedDepreciation",C52,C51, "Y"))</f>
        <v>7796000000</v>
      </c>
    </row>
    <row r="58" spans="1:3" x14ac:dyDescent="0.25">
      <c r="A58" s="12" t="s">
        <v>13</v>
      </c>
      <c r="B58" s="5">
        <f>IF(ISNA(_xll.CalcbenchData("AccumulatedDepreciationDepletionAndAmortizationPropertyPlantAndEquipment",B52,B51, "Y")),_xll.CalcbenchXBRLTagFiscalPeriod("PropertyPlantAndEquipmentAndFinanceLeaseRightofUseAssetAccumulatedDepreciationAndAmortization", B52, B51, "Y"),_xll.CalcbenchData("AccumulatedDepreciationDepletionAndAmortizationPropertyPlantAndEquipment",B52,B51, "Y"))</f>
        <v>16135000000</v>
      </c>
      <c r="C58" s="5">
        <f>_xll.CalcbenchData("AccumulatedDepreciationDepletionAndAmortizationPropertyPlantAndEquipment",C52,C51, "Y")</f>
        <v>7796000000</v>
      </c>
    </row>
    <row r="59" spans="1:3" x14ac:dyDescent="0.25">
      <c r="A59" s="12" t="s">
        <v>19</v>
      </c>
      <c r="B59" s="5"/>
      <c r="C59" s="5">
        <v>42522000000</v>
      </c>
    </row>
    <row r="60" spans="1:3" x14ac:dyDescent="0.25">
      <c r="A60" s="12" t="s">
        <v>22</v>
      </c>
      <c r="B60" s="5"/>
      <c r="C60" s="5">
        <f>_xll.CalcbenchData("DeferredTaxAssetsNet", "AAPL", 2020, "Y")</f>
        <v>18295000000</v>
      </c>
    </row>
    <row r="61" spans="1:3" x14ac:dyDescent="0.25">
      <c r="A61" s="12" t="s">
        <v>16</v>
      </c>
      <c r="B61" s="7">
        <f>_xll.CalcbenchData("IntangibleAssetsExcludingGoodwill",B52, B51, "Y")</f>
        <v>2657000000</v>
      </c>
      <c r="C61" s="7">
        <f>C59-C60</f>
        <v>24227000000</v>
      </c>
    </row>
    <row r="62" spans="1:3" x14ac:dyDescent="0.25">
      <c r="A62" s="12" t="s">
        <v>17</v>
      </c>
      <c r="B62" s="5">
        <f>_xll.CalcbenchData("Goodwill",B52,B51, "Y")</f>
        <v>10051000000</v>
      </c>
      <c r="C62" s="5">
        <f>_xll.CalcbenchData("Goodwill",C52,C51, "Y")</f>
        <v>14699000000</v>
      </c>
    </row>
    <row r="63" spans="1:3" x14ac:dyDescent="0.25">
      <c r="A63" s="12" t="s">
        <v>18</v>
      </c>
      <c r="B63" s="7">
        <f>SUM(B61:B62)</f>
        <v>12708000000</v>
      </c>
      <c r="C63" s="7">
        <f>C61</f>
        <v>24227000000</v>
      </c>
    </row>
    <row r="64" spans="1:3" x14ac:dyDescent="0.25">
      <c r="A64" s="12" t="s">
        <v>15</v>
      </c>
      <c r="B64" s="5">
        <f>_xll.CalcbenchData("Assets",B52,B51, "Y")</f>
        <v>36500000000</v>
      </c>
      <c r="C64" s="5">
        <f>_xll.CalcbenchData("Assets",C52,C51, "Y")</f>
        <v>66416000000</v>
      </c>
    </row>
    <row r="65" spans="1:3" x14ac:dyDescent="0.25">
      <c r="A65" s="12"/>
      <c r="B65" s="2"/>
      <c r="C65" s="2"/>
    </row>
    <row r="66" spans="1:3" x14ac:dyDescent="0.25">
      <c r="A66" s="12" t="s">
        <v>6</v>
      </c>
      <c r="B66" s="8">
        <f>B55/B56</f>
        <v>16.4872311827957</v>
      </c>
      <c r="C66" s="8">
        <f>C55/C56</f>
        <v>6.4177800616649536</v>
      </c>
    </row>
    <row r="67" spans="1:3" x14ac:dyDescent="0.25">
      <c r="A67" s="12" t="s">
        <v>7</v>
      </c>
      <c r="B67" s="9">
        <f>B57/B55</f>
        <v>0.65768556637997799</v>
      </c>
      <c r="C67" s="9">
        <f>C57/C55</f>
        <v>0.6242293218031868</v>
      </c>
    </row>
    <row r="68" spans="1:3" x14ac:dyDescent="0.25">
      <c r="A68" s="12" t="s">
        <v>8</v>
      </c>
      <c r="B68" s="10">
        <f>(1-B67)*B66</f>
        <v>5.6438172043010759</v>
      </c>
      <c r="C68" s="10">
        <f t="shared" ref="C68" si="28">(1-C67)*C66</f>
        <v>2.4116135662898253</v>
      </c>
    </row>
    <row r="69" spans="1:3" x14ac:dyDescent="0.25">
      <c r="A69" s="12" t="s">
        <v>9</v>
      </c>
      <c r="B69" s="7">
        <f>(B56/(B57+B56))*B55</f>
        <v>2071446632.2419567</v>
      </c>
      <c r="C69" s="7">
        <f>(C56/(C57+C56))*C55</f>
        <v>2494723260.1108603</v>
      </c>
    </row>
    <row r="70" spans="1:3" x14ac:dyDescent="0.25">
      <c r="A70" s="12" t="s">
        <v>10</v>
      </c>
      <c r="B70" s="5">
        <f>_xll.CalcbenchData("CAPEXgross",B52,B51, "Y")</f>
        <v>1577000000</v>
      </c>
      <c r="C70" s="5">
        <f>_xll.CalcbenchData("CAPEXgross",C52,C51, "Y")</f>
        <v>738000000</v>
      </c>
    </row>
    <row r="71" spans="1:3" x14ac:dyDescent="0.25">
      <c r="A71" s="12" t="s">
        <v>11</v>
      </c>
      <c r="B71" s="5">
        <f>_xll.CalcbenchData("CAPEX",B52,B51, "Y")</f>
        <v>1315000000</v>
      </c>
      <c r="C71" s="5">
        <f>_xll.CalcbenchData("CAPEX",C52,C51, "Y")</f>
        <v>738000000</v>
      </c>
    </row>
    <row r="72" spans="1:3" x14ac:dyDescent="0.25">
      <c r="A72" s="12" t="s">
        <v>21</v>
      </c>
      <c r="B72" s="5"/>
      <c r="C72" s="5">
        <f>_xll.CalcbenchData("AcquisitionDivestitures",C52,C51, "Y")</f>
        <v>-195000000</v>
      </c>
    </row>
    <row r="73" spans="1:3" x14ac:dyDescent="0.25">
      <c r="A73" s="12" t="s">
        <v>14</v>
      </c>
      <c r="B73" s="11">
        <f>(B70+B72)-B69</f>
        <v>-494446632.24195671</v>
      </c>
      <c r="C73" s="11">
        <f>(C70+C72)-C69</f>
        <v>-1951723260.1108603</v>
      </c>
    </row>
    <row r="75" spans="1:3" x14ac:dyDescent="0.25">
      <c r="A75" s="1"/>
      <c r="B75" s="3">
        <v>2017</v>
      </c>
      <c r="C75" s="3">
        <v>2017</v>
      </c>
    </row>
    <row r="76" spans="1:3" x14ac:dyDescent="0.25">
      <c r="A76" s="1"/>
      <c r="B76" s="4" t="str">
        <f>B4</f>
        <v>MMM</v>
      </c>
      <c r="C76" s="4" t="str">
        <f>C4</f>
        <v>AMGN</v>
      </c>
    </row>
    <row r="77" spans="1:3" x14ac:dyDescent="0.25">
      <c r="A77" s="12" t="s">
        <v>1</v>
      </c>
      <c r="B77" s="5">
        <f>_xll.CalcbenchData("PropertyPlantAndEquipmentGross",B76, B75, "Y")</f>
        <v>24914000000</v>
      </c>
      <c r="C77" s="5">
        <f>_xll.CalcbenchData("PropertyPlantAndEquipmentGross",C76, C75, "Y")</f>
        <v>12579000000</v>
      </c>
    </row>
    <row r="78" spans="1:3" x14ac:dyDescent="0.25">
      <c r="A78" s="12" t="s">
        <v>2</v>
      </c>
      <c r="B78" s="6">
        <f>IF(ISNA(_xll.CalcbenchData("LandAndLandImprovements",B76,B75, "Y")),0,_xll.CalcbenchData("LandAndLandImprovements",B76, B75, "Y"))</f>
        <v>348000000</v>
      </c>
      <c r="C78" s="6">
        <f>IF(ISNA(_xll.CalcbenchData("LandAndLandImprovements",C76,C75, "Y")),0,_xll.CalcbenchData("LandAndLandImprovements",C76, C75, "Y"))</f>
        <v>283000000</v>
      </c>
    </row>
    <row r="79" spans="1:3" x14ac:dyDescent="0.25">
      <c r="A79" s="12" t="s">
        <v>3</v>
      </c>
      <c r="B79" s="7">
        <f>B77-B78</f>
        <v>24566000000</v>
      </c>
      <c r="C79" s="7">
        <f t="shared" ref="C79" si="29">C77-C78</f>
        <v>12296000000</v>
      </c>
    </row>
    <row r="80" spans="1:3" x14ac:dyDescent="0.25">
      <c r="A80" s="12" t="s">
        <v>5</v>
      </c>
      <c r="B80" s="14">
        <f>IF(ISNA(_xll.CalcbenchXBRLTagFiscalPeriod("DepreciationandImpairmentonDispositionofPropertyandEquipment", B76, B75, "Y")),_xll.CalcbenchData("DepreciationAmortization",B76,B75,0),(_xll.CalcbenchXBRLTagFiscalPeriod("DepreciationandImpairmentonDispositionofPropertyandEquipment", B76, B75, "Y")))</f>
        <v>1544000000</v>
      </c>
      <c r="C80" s="5">
        <f>_xll.CalcbenchData("DepreciationAmortization",C76,C75, "Y")</f>
        <v>1955000000</v>
      </c>
    </row>
    <row r="81" spans="1:3" x14ac:dyDescent="0.25">
      <c r="A81" s="12" t="s">
        <v>4</v>
      </c>
      <c r="B81" s="5">
        <f>IF(ISNA(_xll.CalcbenchData("AccumulatedDepreciation",B76,B75, "Y")),B82,_xll.CalcbenchData("AccumulatedDepreciation",B76,B75, "Y"))</f>
        <v>16048000000</v>
      </c>
      <c r="C81" s="5">
        <f>IF(ISNA(_xll.CalcbenchData("AccumulatedDepreciation",C76,C75, "Y")),C82,_xll.CalcbenchData("AccumulatedDepreciation",C76,C75, "Y"))</f>
        <v>7590000000</v>
      </c>
    </row>
    <row r="82" spans="1:3" x14ac:dyDescent="0.25">
      <c r="A82" s="12" t="s">
        <v>13</v>
      </c>
      <c r="B82" s="5">
        <f>IF(ISNA(_xll.CalcbenchData("AccumulatedDepreciationDepletionAndAmortizationPropertyPlantAndEquipment",B76,B75, "Y")),_xll.CalcbenchXBRLTagFiscalPeriod("PropertyPlantAndEquipmentAndFinanceLeaseRightofUseAssetAccumulatedDepreciationAndAmortization", B76, B75, "Y"),_xll.CalcbenchData("AccumulatedDepreciationDepletionAndAmortizationPropertyPlantAndEquipment",B76,B75, "Y"))</f>
        <v>16048000000</v>
      </c>
      <c r="C82" s="5">
        <f>_xll.CalcbenchData("AccumulatedDepreciationDepletionAndAmortizationPropertyPlantAndEquipment",C76,C75, "Y")</f>
        <v>7590000000</v>
      </c>
    </row>
    <row r="83" spans="1:3" x14ac:dyDescent="0.25">
      <c r="A83" s="12" t="s">
        <v>19</v>
      </c>
      <c r="B83" s="5"/>
      <c r="C83" s="5">
        <v>42522000000</v>
      </c>
    </row>
    <row r="84" spans="1:3" x14ac:dyDescent="0.25">
      <c r="A84" s="12" t="s">
        <v>22</v>
      </c>
      <c r="B84" s="5"/>
      <c r="C84" s="5">
        <f>_xll.CalcbenchData("DeferredTaxAssetsNet", "AAPL", 2020, "Y")</f>
        <v>18295000000</v>
      </c>
    </row>
    <row r="85" spans="1:3" x14ac:dyDescent="0.25">
      <c r="A85" s="12" t="s">
        <v>16</v>
      </c>
      <c r="B85" s="7">
        <f>_xll.CalcbenchData("IntangibleAssetsExcludingGoodwill",B76, B75, "Y")</f>
        <v>2936000000</v>
      </c>
      <c r="C85" s="7">
        <f>C83-C84</f>
        <v>24227000000</v>
      </c>
    </row>
    <row r="86" spans="1:3" x14ac:dyDescent="0.25">
      <c r="A86" s="12" t="s">
        <v>17</v>
      </c>
      <c r="B86" s="5">
        <f>_xll.CalcbenchData("Goodwill",B76,B75, "Y")</f>
        <v>10513000000</v>
      </c>
      <c r="C86" s="5">
        <f>_xll.CalcbenchData("Goodwill",C76,C75, "Y")</f>
        <v>14761000000</v>
      </c>
    </row>
    <row r="87" spans="1:3" x14ac:dyDescent="0.25">
      <c r="A87" s="12" t="s">
        <v>18</v>
      </c>
      <c r="B87" s="7">
        <f>SUM(B85:B86)</f>
        <v>13449000000</v>
      </c>
      <c r="C87" s="7">
        <f>C85</f>
        <v>24227000000</v>
      </c>
    </row>
    <row r="88" spans="1:3" x14ac:dyDescent="0.25">
      <c r="A88" s="12" t="s">
        <v>15</v>
      </c>
      <c r="B88" s="5">
        <f>_xll.CalcbenchData("Assets",B76,B75, "Y")</f>
        <v>37987000000</v>
      </c>
      <c r="C88" s="5">
        <f>_xll.CalcbenchData("Assets",C76,C75, "Y")</f>
        <v>79954000000</v>
      </c>
    </row>
    <row r="89" spans="1:3" x14ac:dyDescent="0.25">
      <c r="A89" s="12"/>
      <c r="B89" s="2"/>
      <c r="C89" s="2"/>
    </row>
    <row r="90" spans="1:3" x14ac:dyDescent="0.25">
      <c r="A90" s="12" t="s">
        <v>6</v>
      </c>
      <c r="B90" s="8">
        <f>B79/B80</f>
        <v>15.910621761658032</v>
      </c>
      <c r="C90" s="8">
        <f>C79/C80</f>
        <v>6.2895140664961637</v>
      </c>
    </row>
    <row r="91" spans="1:3" x14ac:dyDescent="0.25">
      <c r="A91" s="12" t="s">
        <v>7</v>
      </c>
      <c r="B91" s="9">
        <f>B81/B79</f>
        <v>0.65326060408694941</v>
      </c>
      <c r="C91" s="9">
        <f>C81/C79</f>
        <v>0.61727391021470401</v>
      </c>
    </row>
    <row r="92" spans="1:3" x14ac:dyDescent="0.25">
      <c r="A92" s="12" t="s">
        <v>8</v>
      </c>
      <c r="B92" s="10">
        <f>(1-B91)*B90</f>
        <v>5.5168393782383429</v>
      </c>
      <c r="C92" s="10">
        <f t="shared" ref="C92" si="30">(1-C91)*C90</f>
        <v>2.4071611253196927</v>
      </c>
    </row>
    <row r="93" spans="1:3" x14ac:dyDescent="0.25">
      <c r="A93" s="12" t="s">
        <v>9</v>
      </c>
      <c r="B93" s="7">
        <f>(B80/(B81+B80))*B79</f>
        <v>2156088221.919054</v>
      </c>
      <c r="C93" s="7">
        <f>(C80/(C81+C80))*C79</f>
        <v>2518457831.3253012</v>
      </c>
    </row>
    <row r="94" spans="1:3" x14ac:dyDescent="0.25">
      <c r="A94" s="12" t="s">
        <v>10</v>
      </c>
      <c r="B94" s="5">
        <f>_xll.CalcbenchData("CAPEXgross",B76,B75, "Y")</f>
        <v>1373000000</v>
      </c>
      <c r="C94" s="5">
        <f>_xll.CalcbenchData("CAPEXgross",C76,C75, "Y")</f>
        <v>664000000</v>
      </c>
    </row>
    <row r="95" spans="1:3" x14ac:dyDescent="0.25">
      <c r="A95" s="12" t="s">
        <v>11</v>
      </c>
      <c r="B95" s="5">
        <f>_xll.CalcbenchData("CAPEX",B76,B75, "Y")</f>
        <v>1324000000</v>
      </c>
      <c r="C95" s="5">
        <f>_xll.CalcbenchData("CAPEX",C76,C75, "Y")</f>
        <v>664000000</v>
      </c>
    </row>
    <row r="96" spans="1:3" x14ac:dyDescent="0.25">
      <c r="A96" s="12" t="s">
        <v>21</v>
      </c>
      <c r="B96" s="5"/>
      <c r="C96" s="5">
        <f>_xll.CalcbenchData("AcquisitionDivestitures",C76,C75, "Y")</f>
        <v>19000000</v>
      </c>
    </row>
    <row r="97" spans="1:3" x14ac:dyDescent="0.25">
      <c r="A97" s="12" t="s">
        <v>14</v>
      </c>
      <c r="B97" s="11">
        <f>(B94+B96)-B93</f>
        <v>-783088221.91905403</v>
      </c>
      <c r="C97" s="11">
        <f>(C94+C96)-C93</f>
        <v>-1835457831.3253012</v>
      </c>
    </row>
    <row r="99" spans="1:3" x14ac:dyDescent="0.25">
      <c r="A99" s="1"/>
      <c r="B99" s="3">
        <v>2016</v>
      </c>
      <c r="C99" s="3">
        <v>2016</v>
      </c>
    </row>
    <row r="100" spans="1:3" x14ac:dyDescent="0.25">
      <c r="A100" s="1"/>
      <c r="B100" s="4" t="str">
        <f>B4</f>
        <v>MMM</v>
      </c>
      <c r="C100" s="4" t="str">
        <f>C4</f>
        <v>AMGN</v>
      </c>
    </row>
    <row r="101" spans="1:3" x14ac:dyDescent="0.25">
      <c r="A101" s="12" t="s">
        <v>1</v>
      </c>
      <c r="B101" s="5">
        <f>_xll.CalcbenchData("PropertyPlantAndEquipmentGross",B100, B99, "Y")</f>
        <v>23499000000</v>
      </c>
      <c r="C101" s="5">
        <f>_xll.CalcbenchData("PropertyPlantAndEquipmentGross",C100, C99, "Y")</f>
        <v>12427000000</v>
      </c>
    </row>
    <row r="102" spans="1:3" x14ac:dyDescent="0.25">
      <c r="A102" s="12" t="s">
        <v>2</v>
      </c>
      <c r="B102" s="6">
        <f>IF(ISNA(_xll.CalcbenchData("LandAndLandImprovements",B100,B99, "Y")),0,_xll.CalcbenchData("LandAndLandImprovements",B100, B99, "Y"))</f>
        <v>341000000</v>
      </c>
      <c r="C102" s="6">
        <f>IF(ISNA(_xll.CalcbenchData("LandAndLandImprovements",C100,C99, "Y")),0,_xll.CalcbenchData("LandAndLandImprovements",C100, C99, "Y"))</f>
        <v>295000000</v>
      </c>
    </row>
    <row r="103" spans="1:3" x14ac:dyDescent="0.25">
      <c r="A103" s="12" t="s">
        <v>3</v>
      </c>
      <c r="B103" s="7">
        <f>B101-B102</f>
        <v>23158000000</v>
      </c>
      <c r="C103" s="7">
        <f t="shared" ref="C103" si="31">C101-C102</f>
        <v>12132000000</v>
      </c>
    </row>
    <row r="104" spans="1:3" x14ac:dyDescent="0.25">
      <c r="A104" s="12" t="s">
        <v>5</v>
      </c>
      <c r="B104" s="14">
        <f>IF(ISNA(_xll.CalcbenchXBRLTagFiscalPeriod("DepreciationandImpairmentonDispositionofPropertyandEquipment", B100, B99, "Y")),_xll.CalcbenchData("DepreciationAmortization",B100,B99,0),(_xll.CalcbenchXBRLTagFiscalPeriod("DepreciationandImpairmentonDispositionofPropertyandEquipment", B100, B99, "Y")))</f>
        <v>1474000000</v>
      </c>
      <c r="C104" s="5">
        <f>_xll.CalcbenchData("DepreciationAmortization",C100,C99, "Y")</f>
        <v>2105000000</v>
      </c>
    </row>
    <row r="105" spans="1:3" x14ac:dyDescent="0.25">
      <c r="A105" s="12" t="s">
        <v>4</v>
      </c>
      <c r="B105" s="5">
        <f>IF(ISNA(_xll.CalcbenchData("AccumulatedDepreciation",B100,B99, "Y")),B106,_xll.CalcbenchData("AccumulatedDepreciation",B100,B99, "Y"))</f>
        <v>14983000000</v>
      </c>
      <c r="C105" s="5">
        <f>IF(ISNA(_xll.CalcbenchData("AccumulatedDepreciation",C100,C99, "Y")),C106,_xll.CalcbenchData("AccumulatedDepreciation",C100,C99, "Y"))</f>
        <v>7466000000</v>
      </c>
    </row>
    <row r="106" spans="1:3" x14ac:dyDescent="0.25">
      <c r="A106" s="12" t="s">
        <v>13</v>
      </c>
      <c r="B106" s="5">
        <f>IF(ISNA(_xll.CalcbenchData("AccumulatedDepreciationDepletionAndAmortizationPropertyPlantAndEquipment",B100,B99, "Y")),_xll.CalcbenchXBRLTagFiscalPeriod("PropertyPlantAndEquipmentAndFinanceLeaseRightofUseAssetAccumulatedDepreciationAndAmortization", B100, B99, "Y"),_xll.CalcbenchData("AccumulatedDepreciationDepletionAndAmortizationPropertyPlantAndEquipment",B100,B99, "Y"))</f>
        <v>14983000000</v>
      </c>
      <c r="C106" s="5">
        <f>_xll.CalcbenchData("AccumulatedDepreciationDepletionAndAmortizationPropertyPlantAndEquipment",C100,C99, "Y")</f>
        <v>7466000000</v>
      </c>
    </row>
    <row r="107" spans="1:3" x14ac:dyDescent="0.25">
      <c r="A107" s="12" t="s">
        <v>19</v>
      </c>
      <c r="B107" s="5"/>
      <c r="C107" s="5">
        <v>42522000000</v>
      </c>
    </row>
    <row r="108" spans="1:3" x14ac:dyDescent="0.25">
      <c r="A108" s="12" t="s">
        <v>22</v>
      </c>
      <c r="B108" s="5"/>
      <c r="C108" s="5">
        <f>_xll.CalcbenchData("DeferredTaxAssetsNet", "AAPL", 2020, "Y")</f>
        <v>18295000000</v>
      </c>
    </row>
    <row r="109" spans="1:3" x14ac:dyDescent="0.25">
      <c r="A109" s="12" t="s">
        <v>16</v>
      </c>
      <c r="B109" s="7">
        <f>_xll.CalcbenchData("IntangibleAssetsExcludingGoodwill",B100, B99, "Y")</f>
        <v>2320000000</v>
      </c>
      <c r="C109" s="7">
        <f>C107-C108</f>
        <v>24227000000</v>
      </c>
    </row>
    <row r="110" spans="1:3" x14ac:dyDescent="0.25">
      <c r="A110" s="12" t="s">
        <v>17</v>
      </c>
      <c r="B110" s="5">
        <f>_xll.CalcbenchData("Goodwill",B100,B99, "Y")</f>
        <v>9166000000</v>
      </c>
      <c r="C110" s="5">
        <f>_xll.CalcbenchData("Goodwill",C100,C99, "Y")</f>
        <v>14761000000</v>
      </c>
    </row>
    <row r="111" spans="1:3" x14ac:dyDescent="0.25">
      <c r="A111" s="12" t="s">
        <v>18</v>
      </c>
      <c r="B111" s="7">
        <f>SUM(B109:B110)</f>
        <v>11486000000</v>
      </c>
      <c r="C111" s="7">
        <f>C109</f>
        <v>24227000000</v>
      </c>
    </row>
    <row r="112" spans="1:3" x14ac:dyDescent="0.25">
      <c r="A112" s="12" t="s">
        <v>15</v>
      </c>
      <c r="B112" s="5">
        <f>_xll.CalcbenchData("Assets",B100,B99, "Y")</f>
        <v>32906000000</v>
      </c>
      <c r="C112" s="5">
        <f>_xll.CalcbenchData("Assets",C100,C99, "Y")</f>
        <v>77626000000</v>
      </c>
    </row>
    <row r="113" spans="1:3" x14ac:dyDescent="0.25">
      <c r="A113" s="12"/>
      <c r="B113" s="2"/>
      <c r="C113" s="2"/>
    </row>
    <row r="114" spans="1:3" x14ac:dyDescent="0.25">
      <c r="A114" s="12" t="s">
        <v>6</v>
      </c>
      <c r="B114" s="8">
        <f>B103/B104</f>
        <v>15.710990502035278</v>
      </c>
      <c r="C114" s="8">
        <f>C103/C104</f>
        <v>5.7634204275534442</v>
      </c>
    </row>
    <row r="115" spans="1:3" x14ac:dyDescent="0.25">
      <c r="A115" s="12" t="s">
        <v>7</v>
      </c>
      <c r="B115" s="9">
        <f>B105/B103</f>
        <v>0.64699024095345026</v>
      </c>
      <c r="C115" s="9">
        <f>C105/C103</f>
        <v>0.61539729640619845</v>
      </c>
    </row>
    <row r="116" spans="1:3" x14ac:dyDescent="0.25">
      <c r="A116" s="12" t="s">
        <v>8</v>
      </c>
      <c r="B116" s="10">
        <f>(1-B115)*B114</f>
        <v>5.546132971506105</v>
      </c>
      <c r="C116" s="10">
        <f t="shared" ref="C116" si="32">(1-C115)*C114</f>
        <v>2.2166270783847981</v>
      </c>
    </row>
    <row r="117" spans="1:3" x14ac:dyDescent="0.25">
      <c r="A117" s="12" t="s">
        <v>9</v>
      </c>
      <c r="B117" s="7">
        <f>(B104/(B105+B104))*B103</f>
        <v>2074186789.8158839</v>
      </c>
      <c r="C117" s="7">
        <f>(C104/(C105+C104))*C103</f>
        <v>2668254100.9298925</v>
      </c>
    </row>
    <row r="118" spans="1:3" x14ac:dyDescent="0.25">
      <c r="A118" s="12" t="s">
        <v>10</v>
      </c>
      <c r="B118" s="5">
        <f>_xll.CalcbenchData("CAPEXgross",B100,B99, "Y")</f>
        <v>1420000000</v>
      </c>
      <c r="C118" s="5">
        <f>_xll.CalcbenchData("CAPEXgross",C100,C99, "Y")</f>
        <v>738000000</v>
      </c>
    </row>
    <row r="119" spans="1:3" x14ac:dyDescent="0.25">
      <c r="A119" s="12" t="s">
        <v>11</v>
      </c>
      <c r="B119" s="5">
        <f>_xll.CalcbenchData("CAPEX",B100,B99, "Y")</f>
        <v>1362000000</v>
      </c>
      <c r="C119" s="5">
        <f>_xll.CalcbenchData("CAPEX",C100,C99, "Y")</f>
        <v>738000000</v>
      </c>
    </row>
    <row r="120" spans="1:3" x14ac:dyDescent="0.25">
      <c r="A120" s="12" t="s">
        <v>21</v>
      </c>
      <c r="B120" s="5"/>
      <c r="C120" s="5">
        <f>_xll.CalcbenchData("AcquisitionDivestitures",C100,C99, "Y")</f>
        <v>0</v>
      </c>
    </row>
    <row r="121" spans="1:3" x14ac:dyDescent="0.25">
      <c r="A121" s="12" t="s">
        <v>14</v>
      </c>
      <c r="B121" s="11">
        <f>(B118+B120)-B117</f>
        <v>-654186789.81588387</v>
      </c>
      <c r="C121" s="11">
        <f>(C118+C120)-C117</f>
        <v>-1930254100.9298925</v>
      </c>
    </row>
    <row r="123" spans="1:3" x14ac:dyDescent="0.25">
      <c r="A123" s="1"/>
      <c r="B123" s="3">
        <v>2015</v>
      </c>
      <c r="C123" s="3">
        <v>2015</v>
      </c>
    </row>
    <row r="124" spans="1:3" x14ac:dyDescent="0.25">
      <c r="A124" s="1"/>
      <c r="B124" s="4" t="str">
        <f>B4</f>
        <v>MMM</v>
      </c>
      <c r="C124" s="4" t="str">
        <f>C4</f>
        <v>AMGN</v>
      </c>
    </row>
    <row r="125" spans="1:3" x14ac:dyDescent="0.25">
      <c r="A125" s="12" t="s">
        <v>1</v>
      </c>
      <c r="B125" s="5">
        <f>_xll.CalcbenchData("PropertyPlantAndEquipmentGross",B124, B123, "Y")</f>
        <v>23098000000</v>
      </c>
      <c r="C125" s="5">
        <f>_xll.CalcbenchData("PropertyPlantAndEquipmentGross",C124, C123, "Y")</f>
        <v>12172000000</v>
      </c>
    </row>
    <row r="126" spans="1:3" x14ac:dyDescent="0.25">
      <c r="A126" s="12" t="s">
        <v>2</v>
      </c>
      <c r="B126" s="6">
        <f>IF(ISNA(_xll.CalcbenchData("LandAndLandImprovements",B124,B123, "Y")),0,_xll.CalcbenchData("LandAndLandImprovements",B124, B123, "Y"))</f>
        <v>354000000</v>
      </c>
      <c r="C126" s="6">
        <f>IF(ISNA(_xll.CalcbenchData("LandAndLandImprovements",C124,C123, "Y")),0,_xll.CalcbenchData("LandAndLandImprovements",C124, C123, "Y"))</f>
        <v>319000000</v>
      </c>
    </row>
    <row r="127" spans="1:3" x14ac:dyDescent="0.25">
      <c r="A127" s="12" t="s">
        <v>3</v>
      </c>
      <c r="B127" s="7">
        <f>B125-B126</f>
        <v>22744000000</v>
      </c>
      <c r="C127" s="7">
        <f t="shared" ref="C127" si="33">C125-C126</f>
        <v>11853000000</v>
      </c>
    </row>
    <row r="128" spans="1:3" x14ac:dyDescent="0.25">
      <c r="A128" s="12" t="s">
        <v>5</v>
      </c>
      <c r="B128" s="14">
        <f>IF(ISNA(_xll.CalcbenchXBRLTagFiscalPeriod("DepreciationandImpairmentonDispositionofPropertyandEquipment", B124, B123, "Y")),_xll.CalcbenchData("DepreciationAmortization",B124,B123,0),(_xll.CalcbenchXBRLTagFiscalPeriod("DepreciationandImpairmentonDispositionofPropertyandEquipment", B124, B123, "Y")))</f>
        <v>1435000000</v>
      </c>
      <c r="C128" s="5">
        <f>_xll.CalcbenchData("DepreciationAmortization",C124,C123, "Y")</f>
        <v>2108000000</v>
      </c>
    </row>
    <row r="129" spans="1:3" x14ac:dyDescent="0.25">
      <c r="A129" s="12" t="s">
        <v>4</v>
      </c>
      <c r="B129" s="5">
        <f>IF(ISNA(_xll.CalcbenchData("AccumulatedDepreciation",B124,B123, "Y")),B130,_xll.CalcbenchData("AccumulatedDepreciation",B124,B123, "Y"))</f>
        <v>14583000000</v>
      </c>
      <c r="C129" s="5">
        <f>IF(ISNA(_xll.CalcbenchData("AccumulatedDepreciation",C124,C123, "Y")),C130,_xll.CalcbenchData("AccumulatedDepreciation",C124,C123, "Y"))</f>
        <v>7265000000</v>
      </c>
    </row>
    <row r="130" spans="1:3" x14ac:dyDescent="0.25">
      <c r="A130" s="12" t="s">
        <v>13</v>
      </c>
      <c r="B130" s="5">
        <f>_xll.CalcbenchData("AccumulatedDepreciationDepletionAndAmortizationPropertyPlantAndEquipment",B124,B123, "Y")</f>
        <v>14583000000</v>
      </c>
      <c r="C130" s="5">
        <f>_xll.CalcbenchData("AccumulatedDepreciationDepletionAndAmortizationPropertyPlantAndEquipment",C124,C123, "Y")</f>
        <v>7265000000</v>
      </c>
    </row>
    <row r="131" spans="1:3" x14ac:dyDescent="0.25">
      <c r="A131" s="12" t="s">
        <v>19</v>
      </c>
      <c r="B131" s="5"/>
      <c r="C131" s="5">
        <v>42522000000</v>
      </c>
    </row>
    <row r="132" spans="1:3" x14ac:dyDescent="0.25">
      <c r="A132" s="12" t="s">
        <v>22</v>
      </c>
      <c r="B132" s="5"/>
      <c r="C132" s="5">
        <f>_xll.CalcbenchData("DeferredTaxAssetsNet", "AAPL", 2020, "Y")</f>
        <v>18295000000</v>
      </c>
    </row>
    <row r="133" spans="1:3" x14ac:dyDescent="0.25">
      <c r="A133" s="12" t="s">
        <v>16</v>
      </c>
      <c r="B133" s="7">
        <f>_xll.CalcbenchData("IntangibleAssetsExcludingGoodwill",B124, B123, "Y")</f>
        <v>2601000000</v>
      </c>
      <c r="C133" s="7">
        <f>C131-C132</f>
        <v>24227000000</v>
      </c>
    </row>
    <row r="134" spans="1:3" x14ac:dyDescent="0.25">
      <c r="A134" s="12" t="s">
        <v>17</v>
      </c>
      <c r="B134" s="5">
        <f>_xll.CalcbenchData("Goodwill",B124,B123, "Y")</f>
        <v>9249000000</v>
      </c>
      <c r="C134" s="5">
        <f>_xll.CalcbenchData("Goodwill",C124,C123, "Y")</f>
        <v>14751000000</v>
      </c>
    </row>
    <row r="135" spans="1:3" x14ac:dyDescent="0.25">
      <c r="A135" s="12" t="s">
        <v>18</v>
      </c>
      <c r="B135" s="7">
        <f>SUM(B133:B134)</f>
        <v>11850000000</v>
      </c>
      <c r="C135" s="7">
        <f>C133</f>
        <v>24227000000</v>
      </c>
    </row>
    <row r="136" spans="1:3" x14ac:dyDescent="0.25">
      <c r="A136" s="12" t="s">
        <v>15</v>
      </c>
      <c r="B136" s="5">
        <f>_xll.CalcbenchData("Assets",B124,B123, "Y")</f>
        <v>32883000000</v>
      </c>
      <c r="C136" s="5">
        <f>_xll.CalcbenchData("Assets",C124,C123, "Y")</f>
        <v>71449000000</v>
      </c>
    </row>
    <row r="137" spans="1:3" x14ac:dyDescent="0.25">
      <c r="A137" s="12"/>
      <c r="B137" s="2"/>
      <c r="C137" s="2"/>
    </row>
    <row r="138" spans="1:3" x14ac:dyDescent="0.25">
      <c r="A138" s="12" t="s">
        <v>6</v>
      </c>
      <c r="B138" s="8">
        <f>B127/B128</f>
        <v>15.849477351916377</v>
      </c>
      <c r="C138" s="8">
        <f>C127/C128</f>
        <v>5.6228652751423152</v>
      </c>
    </row>
    <row r="139" spans="1:3" x14ac:dyDescent="0.25">
      <c r="A139" s="12" t="s">
        <v>7</v>
      </c>
      <c r="B139" s="9">
        <f>B129/B127</f>
        <v>0.64118009145269084</v>
      </c>
      <c r="C139" s="9">
        <f>C129/C127</f>
        <v>0.61292499789082933</v>
      </c>
    </row>
    <row r="140" spans="1:3" x14ac:dyDescent="0.25">
      <c r="A140" s="12" t="s">
        <v>8</v>
      </c>
      <c r="B140" s="10">
        <f>(1-B139)*B138</f>
        <v>5.6871080139372827</v>
      </c>
      <c r="C140" s="10">
        <f t="shared" ref="C140" si="34">(1-C139)*C138</f>
        <v>2.1764705882352944</v>
      </c>
    </row>
    <row r="141" spans="1:3" x14ac:dyDescent="0.25">
      <c r="A141" s="12" t="s">
        <v>9</v>
      </c>
      <c r="B141" s="7">
        <f>(B128/(B129+B128))*B127</f>
        <v>2037560244.7246845</v>
      </c>
      <c r="C141" s="7">
        <f>(C128/(C129+C128))*C127</f>
        <v>2665755254.4542837</v>
      </c>
    </row>
    <row r="142" spans="1:3" x14ac:dyDescent="0.25">
      <c r="A142" s="12" t="s">
        <v>10</v>
      </c>
      <c r="B142" s="5">
        <f>_xll.CalcbenchData("CAPEXgross",B124,B123, "Y")</f>
        <v>1461000000</v>
      </c>
      <c r="C142" s="5">
        <f>_xll.CalcbenchData("CAPEXgross",C124,C123, "Y")</f>
        <v>594000000</v>
      </c>
    </row>
    <row r="143" spans="1:3" x14ac:dyDescent="0.25">
      <c r="A143" s="12" t="s">
        <v>11</v>
      </c>
      <c r="B143" s="5">
        <f>_xll.CalcbenchData("CAPEX",B124,B123, "Y")</f>
        <v>1428000000</v>
      </c>
      <c r="C143" s="5">
        <f>_xll.CalcbenchData("CAPEX",C124,C123, "Y")</f>
        <v>320000000</v>
      </c>
    </row>
    <row r="144" spans="1:3" x14ac:dyDescent="0.25">
      <c r="A144" s="12" t="s">
        <v>21</v>
      </c>
      <c r="B144" s="5"/>
      <c r="C144" s="5">
        <f>_xll.CalcbenchData("AcquisitionDivestitures",C124,C123, "Y")</f>
        <v>359000000</v>
      </c>
    </row>
    <row r="145" spans="1:3" x14ac:dyDescent="0.25">
      <c r="A145" s="12" t="s">
        <v>14</v>
      </c>
      <c r="B145" s="11">
        <f>(B142+B144)-B141</f>
        <v>-576560244.72468448</v>
      </c>
      <c r="C145" s="11">
        <f>(C142+C144)-C141</f>
        <v>-1712755254.4542837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7</xdr:col>
                    <xdr:colOff>561975</xdr:colOff>
                    <xdr:row>0</xdr:row>
                    <xdr:rowOff>85725</xdr:rowOff>
                  </from>
                  <to>
                    <xdr:col>7</xdr:col>
                    <xdr:colOff>981075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269C-ACC1-4E9E-8A52-8494D5DF96FD}">
  <dimension ref="B3:I144"/>
  <sheetViews>
    <sheetView topLeftCell="A13" workbookViewId="0">
      <selection activeCell="G32" sqref="G32"/>
    </sheetView>
  </sheetViews>
  <sheetFormatPr defaultRowHeight="15" x14ac:dyDescent="0.25"/>
  <cols>
    <col min="5" max="5" width="15.5703125" customWidth="1"/>
    <col min="6" max="6" width="15.5703125" bestFit="1" customWidth="1"/>
  </cols>
  <sheetData>
    <row r="3" spans="2:6" x14ac:dyDescent="0.25">
      <c r="E3" t="s">
        <v>56</v>
      </c>
    </row>
    <row r="4" spans="2:6" x14ac:dyDescent="0.25">
      <c r="D4">
        <v>1</v>
      </c>
      <c r="E4" t="s">
        <v>34</v>
      </c>
      <c r="F4" s="40">
        <f>_xll.CalcbenchData("sic_code",E4,2020,0)</f>
        <v>3841</v>
      </c>
    </row>
    <row r="5" spans="2:6" x14ac:dyDescent="0.25">
      <c r="B5" s="13"/>
      <c r="C5" s="13"/>
      <c r="D5">
        <v>2</v>
      </c>
      <c r="E5" t="s">
        <v>35</v>
      </c>
      <c r="F5" s="40">
        <f>_xll.CalcbenchData("sic_code",E5,2020,0)</f>
        <v>2836</v>
      </c>
    </row>
    <row r="6" spans="2:6" x14ac:dyDescent="0.25">
      <c r="B6" s="13"/>
      <c r="C6" s="13"/>
      <c r="D6">
        <v>3</v>
      </c>
      <c r="E6" t="s">
        <v>33</v>
      </c>
      <c r="F6" s="40">
        <f>_xll.CalcbenchData("sic_code",E6,2020,0)</f>
        <v>3721</v>
      </c>
    </row>
    <row r="7" spans="2:6" x14ac:dyDescent="0.25">
      <c r="D7">
        <v>4</v>
      </c>
      <c r="E7" t="s">
        <v>36</v>
      </c>
      <c r="F7" s="40">
        <f>_xll.CalcbenchData("sic_code",E7,2020,0)</f>
        <v>3531</v>
      </c>
    </row>
    <row r="8" spans="2:6" x14ac:dyDescent="0.25">
      <c r="B8" s="13"/>
      <c r="C8" s="13"/>
      <c r="D8">
        <v>5</v>
      </c>
      <c r="E8" t="s">
        <v>37</v>
      </c>
      <c r="F8" s="40">
        <f>_xll.CalcbenchData("sic_code",E8,2020,0)</f>
        <v>2911</v>
      </c>
    </row>
    <row r="9" spans="2:6" x14ac:dyDescent="0.25">
      <c r="B9" s="13"/>
      <c r="C9" s="13"/>
      <c r="D9">
        <v>6</v>
      </c>
      <c r="E9" t="s">
        <v>38</v>
      </c>
      <c r="F9" s="40">
        <f>_xll.CalcbenchData("sic_code",E9,2020,0)</f>
        <v>3576</v>
      </c>
    </row>
    <row r="10" spans="2:6" x14ac:dyDescent="0.25">
      <c r="B10" s="13"/>
      <c r="C10" s="13"/>
      <c r="D10">
        <v>7</v>
      </c>
      <c r="E10" t="s">
        <v>39</v>
      </c>
      <c r="F10" s="40">
        <f>_xll.CalcbenchData("sic_code",E10,2020,0)</f>
        <v>2080</v>
      </c>
    </row>
    <row r="11" spans="2:6" x14ac:dyDescent="0.25">
      <c r="D11">
        <v>8</v>
      </c>
      <c r="E11" t="s">
        <v>40</v>
      </c>
      <c r="F11" s="40">
        <f>_xll.CalcbenchData("sic_code",E11,2020,0)</f>
        <v>2821</v>
      </c>
    </row>
    <row r="12" spans="2:6" x14ac:dyDescent="0.25">
      <c r="D12">
        <v>9</v>
      </c>
      <c r="E12" t="s">
        <v>41</v>
      </c>
      <c r="F12" s="40">
        <f>_xll.CalcbenchData("sic_code",E12,2020,0)</f>
        <v>5211</v>
      </c>
    </row>
    <row r="13" spans="2:6" x14ac:dyDescent="0.25">
      <c r="B13" s="13"/>
      <c r="D13">
        <v>10</v>
      </c>
      <c r="E13" t="s">
        <v>42</v>
      </c>
      <c r="F13" s="40">
        <f>_xll.CalcbenchData("sic_code",E13,2020,0)</f>
        <v>3724</v>
      </c>
    </row>
    <row r="14" spans="2:6" x14ac:dyDescent="0.25">
      <c r="B14" s="13"/>
      <c r="C14" s="13"/>
      <c r="D14">
        <v>11</v>
      </c>
      <c r="E14" t="s">
        <v>43</v>
      </c>
      <c r="F14" s="40">
        <f>_xll.CalcbenchData("sic_code",E14,2020,0)</f>
        <v>3674</v>
      </c>
    </row>
    <row r="15" spans="2:6" x14ac:dyDescent="0.25">
      <c r="D15">
        <v>12</v>
      </c>
      <c r="E15" t="s">
        <v>44</v>
      </c>
      <c r="F15" s="40">
        <f>_xll.CalcbenchData("sic_code",E15,2020,0)</f>
        <v>3570</v>
      </c>
    </row>
    <row r="16" spans="2:6" x14ac:dyDescent="0.25">
      <c r="B16" s="13"/>
      <c r="C16" s="13"/>
      <c r="D16">
        <v>13</v>
      </c>
      <c r="E16" t="s">
        <v>45</v>
      </c>
      <c r="F16" s="40">
        <f>_xll.CalcbenchData("sic_code",E16,2020,0)</f>
        <v>2834</v>
      </c>
    </row>
    <row r="17" spans="2:9" x14ac:dyDescent="0.25">
      <c r="D17">
        <v>14</v>
      </c>
      <c r="E17" t="s">
        <v>46</v>
      </c>
      <c r="F17" s="40">
        <f>_xll.CalcbenchData("sic_code",E17,2020,0)</f>
        <v>5812</v>
      </c>
    </row>
    <row r="18" spans="2:9" x14ac:dyDescent="0.25">
      <c r="D18">
        <v>15</v>
      </c>
      <c r="E18" t="s">
        <v>47</v>
      </c>
      <c r="F18" s="40">
        <f>_xll.CalcbenchData("sic_code",E18,2020,0)</f>
        <v>2834</v>
      </c>
    </row>
    <row r="19" spans="2:9" x14ac:dyDescent="0.25">
      <c r="D19">
        <v>16</v>
      </c>
      <c r="E19" t="s">
        <v>48</v>
      </c>
      <c r="F19" s="40">
        <f>_xll.CalcbenchData("sic_code",E19,2020,0)</f>
        <v>7372</v>
      </c>
    </row>
    <row r="20" spans="2:9" x14ac:dyDescent="0.25">
      <c r="D20">
        <v>17</v>
      </c>
      <c r="E20" t="s">
        <v>49</v>
      </c>
      <c r="F20" s="40">
        <f>_xll.CalcbenchData("sic_code",E20,2020,0)</f>
        <v>4813</v>
      </c>
    </row>
    <row r="21" spans="2:9" x14ac:dyDescent="0.25">
      <c r="D21">
        <v>18</v>
      </c>
      <c r="E21" t="s">
        <v>50</v>
      </c>
      <c r="F21" s="40">
        <f>_xll.CalcbenchData("sic_code",E21,2020,0)</f>
        <v>7389</v>
      </c>
    </row>
    <row r="22" spans="2:9" x14ac:dyDescent="0.25">
      <c r="B22" s="13"/>
      <c r="C22" s="13"/>
      <c r="D22">
        <v>19</v>
      </c>
      <c r="E22" t="s">
        <v>51</v>
      </c>
      <c r="F22" s="40">
        <f>_xll.CalcbenchData("sic_code",E22,2020,0)</f>
        <v>5912</v>
      </c>
    </row>
    <row r="23" spans="2:9" x14ac:dyDescent="0.25">
      <c r="B23" s="13"/>
      <c r="C23" s="13"/>
      <c r="D23">
        <v>20</v>
      </c>
      <c r="E23" t="s">
        <v>52</v>
      </c>
      <c r="F23" s="40">
        <f>_xll.CalcbenchData("sic_code",E23,2020,0)</f>
        <v>5331</v>
      </c>
    </row>
    <row r="24" spans="2:9" x14ac:dyDescent="0.25">
      <c r="C24" s="13"/>
      <c r="D24">
        <v>21</v>
      </c>
      <c r="E24" t="s">
        <v>53</v>
      </c>
      <c r="F24" s="40">
        <f>_xll.CalcbenchData("sic_code",E24,2020,0)</f>
        <v>7990</v>
      </c>
    </row>
    <row r="25" spans="2:9" x14ac:dyDescent="0.25">
      <c r="D25">
        <v>22</v>
      </c>
      <c r="E25" t="s">
        <v>54</v>
      </c>
      <c r="F25" s="40">
        <f>_xll.CalcbenchData("sic_code",E25,2020,0)</f>
        <v>2834</v>
      </c>
    </row>
    <row r="26" spans="2:9" x14ac:dyDescent="0.25">
      <c r="D26">
        <v>23</v>
      </c>
      <c r="E26" t="s">
        <v>55</v>
      </c>
      <c r="F26" s="40">
        <f>_xll.CalcbenchData("sic_code",E26,2020,0)</f>
        <v>7370</v>
      </c>
    </row>
    <row r="27" spans="2:9" x14ac:dyDescent="0.25">
      <c r="D27">
        <v>24</v>
      </c>
      <c r="E27" t="s">
        <v>12</v>
      </c>
      <c r="F27" s="40">
        <f>_xll.CalcbenchData("sic_code",E27,2020,0)</f>
        <v>3571</v>
      </c>
    </row>
    <row r="29" spans="2:9" x14ac:dyDescent="0.25">
      <c r="B29" s="13"/>
      <c r="C29" s="13"/>
    </row>
    <row r="30" spans="2:9" x14ac:dyDescent="0.25">
      <c r="B30" s="13"/>
      <c r="C30" s="13"/>
    </row>
    <row r="32" spans="2:9" ht="15.75" x14ac:dyDescent="0.25">
      <c r="B32" s="13"/>
      <c r="C32" s="13"/>
      <c r="I32" s="44"/>
    </row>
    <row r="33" spans="2:9" ht="15.75" x14ac:dyDescent="0.25">
      <c r="B33" s="13"/>
      <c r="C33" s="13"/>
      <c r="I33" s="44"/>
    </row>
    <row r="34" spans="2:9" x14ac:dyDescent="0.25">
      <c r="B34" s="13"/>
      <c r="C34" s="13"/>
    </row>
    <row r="37" spans="2:9" x14ac:dyDescent="0.25">
      <c r="B37" s="13"/>
    </row>
    <row r="38" spans="2:9" x14ac:dyDescent="0.25">
      <c r="B38" s="13"/>
      <c r="C38" s="13"/>
    </row>
    <row r="40" spans="2:9" x14ac:dyDescent="0.25">
      <c r="B40" s="13"/>
      <c r="C40" s="13"/>
    </row>
    <row r="46" spans="2:9" x14ac:dyDescent="0.25">
      <c r="B46" s="13"/>
      <c r="C46" s="13"/>
    </row>
    <row r="47" spans="2:9" x14ac:dyDescent="0.25">
      <c r="B47" s="13"/>
      <c r="C47" s="13"/>
    </row>
    <row r="48" spans="2:9" x14ac:dyDescent="0.25">
      <c r="C48" s="13"/>
    </row>
    <row r="53" spans="2:3" x14ac:dyDescent="0.25">
      <c r="B53" s="13"/>
      <c r="C53" s="13"/>
    </row>
    <row r="54" spans="2:3" x14ac:dyDescent="0.25">
      <c r="B54" s="13"/>
      <c r="C54" s="13"/>
    </row>
    <row r="56" spans="2:3" x14ac:dyDescent="0.25">
      <c r="B56" s="13"/>
      <c r="C56" s="13"/>
    </row>
    <row r="57" spans="2:3" x14ac:dyDescent="0.25">
      <c r="B57" s="13"/>
      <c r="C57" s="13"/>
    </row>
    <row r="58" spans="2:3" x14ac:dyDescent="0.25">
      <c r="B58" s="13"/>
      <c r="C58" s="13"/>
    </row>
    <row r="61" spans="2:3" x14ac:dyDescent="0.25">
      <c r="B61" s="13"/>
    </row>
    <row r="62" spans="2:3" x14ac:dyDescent="0.25">
      <c r="B62" s="13"/>
      <c r="C62" s="13"/>
    </row>
    <row r="64" spans="2:3" x14ac:dyDescent="0.25">
      <c r="B64" s="13"/>
      <c r="C64" s="13"/>
    </row>
    <row r="70" spans="2:3" x14ac:dyDescent="0.25">
      <c r="B70" s="13"/>
      <c r="C70" s="13"/>
    </row>
    <row r="71" spans="2:3" x14ac:dyDescent="0.25">
      <c r="B71" s="13"/>
      <c r="C71" s="13"/>
    </row>
    <row r="72" spans="2:3" x14ac:dyDescent="0.25">
      <c r="C72" s="13"/>
    </row>
    <row r="77" spans="2:3" x14ac:dyDescent="0.25">
      <c r="B77" s="13"/>
      <c r="C77" s="13"/>
    </row>
    <row r="78" spans="2:3" x14ac:dyDescent="0.25">
      <c r="B78" s="13"/>
      <c r="C78" s="13"/>
    </row>
    <row r="80" spans="2:3" x14ac:dyDescent="0.25">
      <c r="B80" s="13"/>
      <c r="C80" s="13"/>
    </row>
    <row r="81" spans="2:3" x14ac:dyDescent="0.25">
      <c r="B81" s="13"/>
      <c r="C81" s="13"/>
    </row>
    <row r="82" spans="2:3" x14ac:dyDescent="0.25">
      <c r="B82" s="13"/>
      <c r="C82" s="13"/>
    </row>
    <row r="85" spans="2:3" x14ac:dyDescent="0.25">
      <c r="B85" s="13"/>
    </row>
    <row r="86" spans="2:3" x14ac:dyDescent="0.25">
      <c r="B86" s="13"/>
      <c r="C86" s="13"/>
    </row>
    <row r="88" spans="2:3" x14ac:dyDescent="0.25">
      <c r="B88" s="13"/>
      <c r="C88" s="13"/>
    </row>
    <row r="94" spans="2:3" x14ac:dyDescent="0.25">
      <c r="B94" s="13"/>
      <c r="C94" s="13"/>
    </row>
    <row r="95" spans="2:3" x14ac:dyDescent="0.25">
      <c r="B95" s="13"/>
      <c r="C95" s="13"/>
    </row>
    <row r="96" spans="2:3" x14ac:dyDescent="0.25">
      <c r="C96" s="13"/>
    </row>
    <row r="101" spans="2:3" x14ac:dyDescent="0.25">
      <c r="B101" s="13"/>
      <c r="C101" s="13"/>
    </row>
    <row r="102" spans="2:3" x14ac:dyDescent="0.25">
      <c r="B102" s="13"/>
      <c r="C102" s="13"/>
    </row>
    <row r="104" spans="2:3" x14ac:dyDescent="0.25">
      <c r="B104" s="13"/>
      <c r="C104" s="13"/>
    </row>
    <row r="105" spans="2:3" x14ac:dyDescent="0.25">
      <c r="B105" s="13"/>
      <c r="C105" s="13"/>
    </row>
    <row r="106" spans="2:3" x14ac:dyDescent="0.25">
      <c r="B106" s="13"/>
      <c r="C106" s="13"/>
    </row>
    <row r="109" spans="2:3" x14ac:dyDescent="0.25">
      <c r="B109" s="13"/>
    </row>
    <row r="110" spans="2:3" x14ac:dyDescent="0.25">
      <c r="B110" s="13"/>
      <c r="C110" s="13"/>
    </row>
    <row r="112" spans="2:3" x14ac:dyDescent="0.25">
      <c r="B112" s="13"/>
      <c r="C112" s="13"/>
    </row>
    <row r="118" spans="2:3" x14ac:dyDescent="0.25">
      <c r="B118" s="13"/>
      <c r="C118" s="13"/>
    </row>
    <row r="119" spans="2:3" x14ac:dyDescent="0.25">
      <c r="B119" s="13"/>
      <c r="C119" s="13"/>
    </row>
    <row r="120" spans="2:3" x14ac:dyDescent="0.25">
      <c r="C120" s="13"/>
    </row>
    <row r="125" spans="2:3" x14ac:dyDescent="0.25">
      <c r="B125" s="13"/>
      <c r="C125" s="13"/>
    </row>
    <row r="126" spans="2:3" x14ac:dyDescent="0.25">
      <c r="B126" s="13"/>
      <c r="C126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3" spans="2:3" x14ac:dyDescent="0.25">
      <c r="B133" s="13"/>
    </row>
    <row r="134" spans="2:3" x14ac:dyDescent="0.25">
      <c r="B134" s="13"/>
      <c r="C134" s="13"/>
    </row>
    <row r="136" spans="2:3" x14ac:dyDescent="0.25">
      <c r="B136" s="13"/>
      <c r="C136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C14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7E8D-D0EA-419A-99BB-2223F90162FE}">
  <dimension ref="C6:H9"/>
  <sheetViews>
    <sheetView workbookViewId="0">
      <selection activeCell="F5" sqref="F5"/>
    </sheetView>
  </sheetViews>
  <sheetFormatPr defaultRowHeight="15" x14ac:dyDescent="0.25"/>
  <sheetData>
    <row r="6" spans="3:8" x14ac:dyDescent="0.25">
      <c r="H6" s="46"/>
    </row>
    <row r="7" spans="3:8" x14ac:dyDescent="0.25">
      <c r="H7" s="46"/>
    </row>
    <row r="9" spans="3:8" x14ac:dyDescent="0.25">
      <c r="C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Deep Dive into Rare PP&amp;E Metric</vt:lpstr>
      <vt:lpstr>ListOfFirms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Apollo Voss</dc:creator>
  <cp:lastModifiedBy>pranavghaihome</cp:lastModifiedBy>
  <dcterms:created xsi:type="dcterms:W3CDTF">2021-05-24T13:24:01Z</dcterms:created>
  <dcterms:modified xsi:type="dcterms:W3CDTF">2021-06-02T13:41:52Z</dcterms:modified>
</cp:coreProperties>
</file>